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6168" windowWidth="23256" windowHeight="622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Suppliers!$B$1:$F$56</definedName>
  </definedNames>
  <calcPr calcId="144525"/>
</workbook>
</file>

<file path=xl/calcChain.xml><?xml version="1.0" encoding="utf-8"?>
<calcChain xmlns="http://schemas.openxmlformats.org/spreadsheetml/2006/main">
  <c r="B20" i="5" l="1"/>
  <c r="B21" i="5"/>
  <c r="C21" i="5"/>
  <c r="B32" i="5" l="1"/>
  <c r="C20" i="5"/>
  <c r="C32" i="5" s="1"/>
  <c r="E43" i="6"/>
  <c r="E8" i="6"/>
  <c r="E9" i="6"/>
  <c r="E11" i="6"/>
  <c r="E12" i="6"/>
  <c r="E13" i="6"/>
  <c r="E15" i="6"/>
  <c r="E17" i="6"/>
  <c r="E18" i="6"/>
  <c r="E19" i="6"/>
  <c r="E20" i="6"/>
  <c r="E21" i="6"/>
  <c r="E23" i="6"/>
  <c r="E25" i="6"/>
  <c r="E26" i="6"/>
  <c r="E27" i="6"/>
  <c r="E29" i="6"/>
  <c r="E31" i="6"/>
  <c r="E32" i="6"/>
  <c r="E33" i="6"/>
  <c r="E34" i="6"/>
  <c r="E35" i="6"/>
  <c r="E36" i="6"/>
  <c r="E39" i="6"/>
  <c r="E41" i="6"/>
  <c r="E45" i="6"/>
  <c r="E46" i="6"/>
  <c r="E47" i="6"/>
  <c r="E48" i="6"/>
  <c r="E14" i="6"/>
  <c r="E16" i="6"/>
  <c r="E22" i="6"/>
  <c r="E30" i="6"/>
  <c r="E38" i="6"/>
  <c r="E42" i="6"/>
  <c r="E44" i="6"/>
  <c r="E40" i="6"/>
  <c r="E10" i="6"/>
  <c r="F10" i="6" s="1"/>
  <c r="E24" i="6"/>
  <c r="E28" i="6"/>
  <c r="F28" i="6" s="1"/>
  <c r="E37" i="6"/>
  <c r="C49" i="6"/>
  <c r="D49" i="6"/>
  <c r="A5" i="8"/>
  <c r="B28" i="5"/>
  <c r="B19" i="8" s="1"/>
  <c r="F25" i="8"/>
  <c r="F18" i="8"/>
  <c r="F11" i="8"/>
  <c r="A36" i="8"/>
  <c r="D7" i="5"/>
  <c r="D13" i="5"/>
  <c r="D19" i="5"/>
  <c r="C19" i="5"/>
  <c r="D8" i="5"/>
  <c r="D20" i="5" s="1"/>
  <c r="D14" i="5"/>
  <c r="D26" i="5"/>
  <c r="D9" i="5"/>
  <c r="D21" i="5" s="1"/>
  <c r="D15" i="5"/>
  <c r="D27" i="5"/>
  <c r="D28" i="5" s="1"/>
  <c r="A37" i="5" s="1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B33" i="5"/>
  <c r="A22" i="5"/>
  <c r="A28" i="5"/>
  <c r="A34" i="5"/>
  <c r="C18" i="5"/>
  <c r="C30" i="5"/>
  <c r="A9" i="6"/>
  <c r="A43" i="5"/>
  <c r="B56" i="6"/>
  <c r="H10" i="7"/>
  <c r="H11" i="7"/>
  <c r="A1" i="6"/>
  <c r="A1" i="5"/>
  <c r="D16" i="5"/>
  <c r="C16" i="5"/>
  <c r="C10" i="5"/>
  <c r="B10" i="5"/>
  <c r="B16" i="5"/>
  <c r="A4" i="6"/>
  <c r="A4" i="5"/>
  <c r="A21" i="7"/>
  <c r="A20" i="7"/>
  <c r="D9" i="7"/>
  <c r="F9" i="7"/>
  <c r="H9" i="7"/>
  <c r="B12" i="7"/>
  <c r="C10" i="7" s="1"/>
  <c r="D12" i="7"/>
  <c r="E11" i="7" s="1"/>
  <c r="F12" i="7"/>
  <c r="G11" i="7" s="1"/>
  <c r="D18" i="7"/>
  <c r="F18" i="7"/>
  <c r="H18" i="7"/>
  <c r="A19" i="7"/>
  <c r="A16" i="5"/>
  <c r="C12" i="5"/>
  <c r="C25" i="5"/>
  <c r="D25" i="5"/>
  <c r="C31" i="5"/>
  <c r="C28" i="5"/>
  <c r="D19" i="8"/>
  <c r="E19" i="8" s="1"/>
  <c r="D31" i="5"/>
  <c r="G19" i="7" l="1"/>
  <c r="D33" i="5"/>
  <c r="H12" i="7"/>
  <c r="I10" i="7" s="1"/>
  <c r="A13" i="7" s="1"/>
  <c r="E19" i="7"/>
  <c r="H21" i="7"/>
  <c r="I19" i="7" s="1"/>
  <c r="A23" i="7" s="1"/>
  <c r="C20" i="7"/>
  <c r="B22" i="5"/>
  <c r="B12" i="8" s="1"/>
  <c r="B26" i="8" s="1"/>
  <c r="C26" i="8" s="1"/>
  <c r="C22" i="5"/>
  <c r="D12" i="8" s="1"/>
  <c r="E12" i="8" s="1"/>
  <c r="C33" i="5"/>
  <c r="C34" i="5" s="1"/>
  <c r="B34" i="5"/>
  <c r="D32" i="5"/>
  <c r="D22" i="5"/>
  <c r="A36" i="5" s="1"/>
  <c r="D10" i="5"/>
  <c r="C19" i="8"/>
  <c r="F19" i="8"/>
  <c r="G19" i="8" s="1"/>
  <c r="A21" i="8" s="1"/>
  <c r="E49" i="6"/>
  <c r="F26" i="6" s="1"/>
  <c r="G10" i="7"/>
  <c r="E10" i="7"/>
  <c r="C11" i="7"/>
  <c r="D34" i="5" l="1"/>
  <c r="A38" i="5" s="1"/>
  <c r="F12" i="8"/>
  <c r="C12" i="8"/>
  <c r="I11" i="7"/>
  <c r="A14" i="7" s="1"/>
  <c r="I20" i="7"/>
  <c r="A24" i="7" s="1"/>
  <c r="G12" i="8"/>
  <c r="A14" i="8" s="1"/>
  <c r="D26" i="8"/>
  <c r="E26" i="8" s="1"/>
  <c r="F48" i="6"/>
  <c r="F43" i="6"/>
  <c r="F15" i="6"/>
  <c r="F44" i="6"/>
  <c r="F47" i="6"/>
  <c r="F39" i="6"/>
  <c r="F24" i="6"/>
  <c r="F42" i="6"/>
  <c r="F34" i="6"/>
  <c r="F31" i="6"/>
  <c r="F35" i="6"/>
  <c r="F46" i="6"/>
  <c r="F16" i="6"/>
  <c r="F23" i="6"/>
  <c r="F20" i="6"/>
  <c r="F29" i="6"/>
  <c r="F21" i="6"/>
  <c r="F22" i="6"/>
  <c r="F33" i="6"/>
  <c r="F11" i="6"/>
  <c r="F45" i="6"/>
  <c r="F49" i="6"/>
  <c r="F27" i="6"/>
  <c r="F19" i="6"/>
  <c r="F38" i="6"/>
  <c r="F40" i="6"/>
  <c r="F14" i="6"/>
  <c r="F8" i="6"/>
  <c r="F32" i="6"/>
  <c r="F12" i="6"/>
  <c r="F25" i="6"/>
  <c r="F41" i="6"/>
  <c r="F30" i="6"/>
  <c r="F37" i="6"/>
  <c r="F13" i="6"/>
  <c r="F36" i="6"/>
  <c r="F9" i="6"/>
  <c r="F17" i="6"/>
  <c r="F18" i="6"/>
  <c r="F26" i="8" l="1"/>
  <c r="G26" i="8" s="1"/>
  <c r="A28" i="8" s="1"/>
</calcChain>
</file>

<file path=xl/sharedStrings.xml><?xml version="1.0" encoding="utf-8"?>
<sst xmlns="http://schemas.openxmlformats.org/spreadsheetml/2006/main" count="163" uniqueCount="98">
  <si>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</si>
  <si>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</si>
  <si>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</si>
  <si>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</si>
  <si>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</si>
  <si>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</si>
  <si>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</si>
  <si>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</si>
  <si>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</si>
  <si>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</si>
  <si>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</si>
  <si>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</si>
  <si>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</si>
  <si>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</si>
  <si>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</si>
  <si>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</si>
  <si>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</si>
  <si>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</si>
  <si>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Gexa Energy Connecticut,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</si>
  <si>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</si>
  <si>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</si>
  <si>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</si>
  <si>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</si>
  <si>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</si>
  <si>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</si>
  <si>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</si>
  <si>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Sempra Energy Solutions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</si>
  <si>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</si>
  <si>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</si>
  <si>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</si>
  <si>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</si>
  <si>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</si>
  <si>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</si>
  <si>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</si>
  <si>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</si>
  <si>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</si>
  <si>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</si>
  <si>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</si>
  <si>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</si>
  <si>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</si>
  <si>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</si>
  <si>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</si>
  <si>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</si>
  <si>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</si>
  <si>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</si>
  <si>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</si>
  <si>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</si>
  <si>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</si>
  <si>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</si>
  <si>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</si>
  <si>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</si>
  <si>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</si>
  <si>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</si>
  <si>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</si>
  <si>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</si>
  <si>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</si>
  <si>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</si>
  <si>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</si>
  <si>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</si>
  <si>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</si>
  <si>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</si>
  <si>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</si>
  <si>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</si>
  <si>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</si>
  <si>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</si>
  <si>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</si>
  <si>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</si>
  <si>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Dominion Energy Services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</si>
  <si>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</si>
  <si>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</si>
  <si>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</si>
  <si>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</si>
  <si>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</si>
  <si>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</si>
  <si>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</si>
  <si>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</si>
  <si>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</si>
  <si>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</si>
  <si>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</si>
  <si>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</si>
  <si>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</si>
  <si>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</si>
  <si>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</si>
  <si>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</si>
  <si>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</si>
  <si>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</si>
  <si>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</si>
  <si>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</si>
  <si>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</si>
  <si>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</si>
  <si>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</si>
  <si>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</si>
  <si>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</si>
  <si>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</si>
  <si>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</si>
  <si>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</si>
  <si>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Data as of November 30, 2012</t>
  </si>
  <si>
    <t>Dated 12/07/2012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</si>
</sst>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9" fillId="2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view="pageLayout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62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96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46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47</v>
      </c>
      <c r="C8" s="37"/>
      <c r="D8" s="36" t="s">
        <v>8</v>
      </c>
      <c r="E8" s="38"/>
      <c r="F8" s="36" t="s">
        <v>9</v>
      </c>
      <c r="G8" s="39"/>
      <c r="H8" s="36" t="s">
        <v>49</v>
      </c>
      <c r="I8" s="38"/>
    </row>
    <row r="9" spans="1:9" ht="18" customHeight="1" x14ac:dyDescent="0.25">
      <c r="A9" s="41"/>
      <c r="B9" s="42" t="s">
        <v>11</v>
      </c>
      <c r="C9" s="43" t="s">
        <v>36</v>
      </c>
      <c r="D9" s="42" t="str">
        <f>B9</f>
        <v>MWh</v>
      </c>
      <c r="E9" s="43" t="s">
        <v>36</v>
      </c>
      <c r="F9" s="42" t="str">
        <f>D9</f>
        <v>MWh</v>
      </c>
      <c r="G9" s="43" t="s">
        <v>36</v>
      </c>
      <c r="H9" s="42" t="str">
        <f>F9</f>
        <v>MWh</v>
      </c>
      <c r="I9" s="43" t="s">
        <v>35</v>
      </c>
    </row>
    <row r="10" spans="1:9" ht="18" customHeight="1" x14ac:dyDescent="0.25">
      <c r="A10" s="44" t="s">
        <v>13</v>
      </c>
      <c r="B10" s="75">
        <v>89195.15</v>
      </c>
      <c r="C10" s="45">
        <f>IF(B10=0,0,B10/$B$12)</f>
        <v>0.54637003678066609</v>
      </c>
      <c r="D10" s="75">
        <v>129333</v>
      </c>
      <c r="E10" s="45">
        <f>IF(D10=0,0,D10/$D$12)</f>
        <v>0.7969734714741693</v>
      </c>
      <c r="F10" s="75">
        <v>100009</v>
      </c>
      <c r="G10" s="45">
        <f>IF(F10=0,0,F10/$F$12)</f>
        <v>0.96755125141491638</v>
      </c>
      <c r="H10" s="46">
        <f>IF(B10+D10+F10=0,0,B10+D10+F10)</f>
        <v>318537.15000000002</v>
      </c>
      <c r="I10" s="45">
        <f>IF(H10=0,0,H10/$H$12)</f>
        <v>0.74269499982121445</v>
      </c>
    </row>
    <row r="11" spans="1:9" ht="18" customHeight="1" x14ac:dyDescent="0.25">
      <c r="A11" s="44" t="s">
        <v>15</v>
      </c>
      <c r="B11" s="76">
        <v>74055.292000000001</v>
      </c>
      <c r="C11" s="45">
        <f>IF(B11=0,0,B11/$B$12)</f>
        <v>0.45362996321933396</v>
      </c>
      <c r="D11" s="76">
        <v>32947.182000000001</v>
      </c>
      <c r="E11" s="45">
        <f>IF(D11=0,0,D11/$D$12)</f>
        <v>0.20302652852583072</v>
      </c>
      <c r="F11" s="76">
        <v>3354</v>
      </c>
      <c r="G11" s="45">
        <f>IF(F11=0,0,F11/$F$12)</f>
        <v>3.2448748585083641E-2</v>
      </c>
      <c r="H11" s="46">
        <f>IF(B11+D11+F11=0,0,B11+D11+F11)</f>
        <v>110356.474</v>
      </c>
      <c r="I11" s="45">
        <f>IF(H11=0,0,H11/$H$12)</f>
        <v>0.2573050001787856</v>
      </c>
    </row>
    <row r="12" spans="1:9" ht="18" customHeight="1" x14ac:dyDescent="0.25">
      <c r="A12" s="44" t="s">
        <v>16</v>
      </c>
      <c r="B12" s="47">
        <f>SUM(B10:B11)</f>
        <v>163250.44199999998</v>
      </c>
      <c r="C12" s="48"/>
      <c r="D12" s="47">
        <f>SUM(D10:D11)</f>
        <v>162280.182</v>
      </c>
      <c r="E12" s="48"/>
      <c r="F12" s="47">
        <f>SUM(F10:F11)</f>
        <v>103363</v>
      </c>
      <c r="G12" s="48"/>
      <c r="H12" s="47">
        <f>IF(H10+H11=0,0,H10+H11)</f>
        <v>428893.62400000001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318,537 MWh, or 74.3%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110,356 MHh, or 25.7%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45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47</v>
      </c>
      <c r="C17" s="56"/>
      <c r="D17" s="36" t="s">
        <v>8</v>
      </c>
      <c r="E17" s="57"/>
      <c r="F17" s="36" t="s">
        <v>9</v>
      </c>
      <c r="G17" s="39"/>
      <c r="H17" s="36" t="s">
        <v>49</v>
      </c>
      <c r="I17" s="38"/>
    </row>
    <row r="18" spans="1:10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D18</f>
        <v>Customers</v>
      </c>
      <c r="G18" s="43" t="s">
        <v>36</v>
      </c>
      <c r="H18" s="42" t="str">
        <f>F18</f>
        <v>Customers</v>
      </c>
      <c r="I18" s="43" t="s">
        <v>35</v>
      </c>
    </row>
    <row r="19" spans="1:10" ht="18" customHeight="1" x14ac:dyDescent="0.25">
      <c r="A19" s="44" t="str">
        <f>A10</f>
        <v>Suppliers</v>
      </c>
      <c r="B19" s="75">
        <v>146378</v>
      </c>
      <c r="C19" s="45">
        <f>IF(B19=0,0,B19/$B$21)</f>
        <v>0.49895353989842178</v>
      </c>
      <c r="D19" s="75">
        <v>22888</v>
      </c>
      <c r="E19" s="58">
        <f>IF(D19=0,0,D19/$D$21)</f>
        <v>0.59522013887082936</v>
      </c>
      <c r="F19" s="75">
        <v>265</v>
      </c>
      <c r="G19" s="45">
        <f>IF(F19=0,0,F19/$F$21)</f>
        <v>0.93971631205673756</v>
      </c>
      <c r="H19" s="46">
        <f>IF(B19+D19+F19=0,0,B19+D19+F19)</f>
        <v>169531</v>
      </c>
      <c r="I19" s="45">
        <f>IF(H19=0,0,H19/$H$21)</f>
        <v>0.51047409704762048</v>
      </c>
      <c r="J19" s="59"/>
    </row>
    <row r="20" spans="1:10" ht="18" customHeight="1" x14ac:dyDescent="0.25">
      <c r="A20" s="44" t="str">
        <f>A11</f>
        <v>UI</v>
      </c>
      <c r="B20" s="76">
        <v>146992</v>
      </c>
      <c r="C20" s="45">
        <f>IF(B20=0,0,B20/$B$21)</f>
        <v>0.50104646010157816</v>
      </c>
      <c r="D20" s="76">
        <v>15565</v>
      </c>
      <c r="E20" s="58">
        <f>IF(D20=0,0,D20/$D$21)</f>
        <v>0.40477986112917069</v>
      </c>
      <c r="F20" s="76">
        <v>17</v>
      </c>
      <c r="G20" s="45">
        <f>IF(F20=0,0,F20/$F$21)</f>
        <v>6.0283687943262408E-2</v>
      </c>
      <c r="H20" s="46">
        <f>IF(B20+D20+F20=0,0,B20+D20+F20)</f>
        <v>162574</v>
      </c>
      <c r="I20" s="45">
        <f>IF(H20=0,0,H20/$H$21)</f>
        <v>0.48952590295237952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293370</v>
      </c>
      <c r="C21" s="60"/>
      <c r="D21" s="47">
        <f>SUM(D19:D20)</f>
        <v>38453</v>
      </c>
      <c r="E21" s="48"/>
      <c r="F21" s="47">
        <f>SUM(F19:F20)</f>
        <v>282</v>
      </c>
      <c r="G21" s="48"/>
      <c r="H21" s="47">
        <f>IF(H19+H20=0,0,H19+H20)</f>
        <v>332105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169,531 of UI's total customers, or 51.0%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162,574 or 49.0%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44</v>
      </c>
    </row>
    <row r="28" spans="1:10" ht="13.8" x14ac:dyDescent="0.25">
      <c r="A28" s="71" t="s">
        <v>48</v>
      </c>
    </row>
    <row r="29" spans="1:10" ht="13.8" x14ac:dyDescent="0.25">
      <c r="A29" s="71" t="s">
        <v>87</v>
      </c>
    </row>
    <row r="30" spans="1:10" x14ac:dyDescent="0.25">
      <c r="A30" s="72" t="s">
        <v>33</v>
      </c>
    </row>
    <row r="31" spans="1:10" x14ac:dyDescent="0.25">
      <c r="A31" s="72" t="s">
        <v>40</v>
      </c>
    </row>
    <row r="34" spans="1:1" x14ac:dyDescent="0.25">
      <c r="A34" s="115" t="s">
        <v>97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showZeros="0" view="pageLayout" zoomScaleNormal="100" workbookViewId="0">
      <selection activeCell="C49" sqref="C49"/>
    </sheetView>
  </sheetViews>
  <sheetFormatPr defaultColWidth="9.109375" defaultRowHeight="13.2" x14ac:dyDescent="0.25"/>
  <cols>
    <col min="1" max="1" width="4.44140625" style="1" customWidth="1"/>
    <col min="2" max="2" width="37.441406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November 30, 2012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41</v>
      </c>
    </row>
    <row r="8" spans="1:11" ht="14.25" customHeight="1" x14ac:dyDescent="0.25">
      <c r="A8" s="23">
        <v>1</v>
      </c>
      <c r="B8" s="24" t="s">
        <v>92</v>
      </c>
      <c r="C8" s="78">
        <v>2156</v>
      </c>
      <c r="D8" s="78">
        <v>269</v>
      </c>
      <c r="E8" s="23">
        <f>IF(SUM(C8:D8)=0,0,SUM(C8:D8))</f>
        <v>2425</v>
      </c>
      <c r="F8" s="25">
        <f t="shared" ref="F8:F48" si="0">IF(E8=0,"",E8/$E$49)</f>
        <v>1.4304168559142575E-2</v>
      </c>
    </row>
    <row r="9" spans="1:11" ht="14.25" customHeight="1" x14ac:dyDescent="0.25">
      <c r="A9" s="23">
        <f>A8+1</f>
        <v>2</v>
      </c>
      <c r="B9" s="24" t="s">
        <v>59</v>
      </c>
      <c r="C9" s="78">
        <v>4534</v>
      </c>
      <c r="D9" s="78">
        <v>136</v>
      </c>
      <c r="E9" s="23">
        <f t="shared" ref="E9:E48" si="1">IF(SUM(C9:D9)=0,0,SUM(C9:D9))</f>
        <v>4670</v>
      </c>
      <c r="F9" s="25">
        <f t="shared" si="0"/>
        <v>2.7546584400493124E-2</v>
      </c>
    </row>
    <row r="10" spans="1:11" ht="14.25" customHeight="1" x14ac:dyDescent="0.25">
      <c r="A10" s="23">
        <v>3</v>
      </c>
      <c r="B10" s="24" t="s">
        <v>58</v>
      </c>
      <c r="C10" s="78"/>
      <c r="D10" s="78">
        <v>0</v>
      </c>
      <c r="E10" s="23">
        <f t="shared" si="1"/>
        <v>0</v>
      </c>
      <c r="F10" s="25" t="str">
        <f t="shared" si="0"/>
        <v/>
      </c>
    </row>
    <row r="11" spans="1:11" ht="14.25" customHeight="1" x14ac:dyDescent="0.25">
      <c r="A11" s="23">
        <v>4</v>
      </c>
      <c r="B11" s="24" t="s">
        <v>10</v>
      </c>
      <c r="C11" s="78">
        <v>3381</v>
      </c>
      <c r="D11" s="78">
        <v>45</v>
      </c>
      <c r="E11" s="23">
        <f t="shared" si="1"/>
        <v>3426</v>
      </c>
      <c r="F11" s="25">
        <f t="shared" si="0"/>
        <v>2.0208693395308234E-2</v>
      </c>
    </row>
    <row r="12" spans="1:11" ht="14.25" customHeight="1" x14ac:dyDescent="0.25">
      <c r="A12" s="23">
        <v>5</v>
      </c>
      <c r="B12" s="24" t="s">
        <v>95</v>
      </c>
      <c r="C12" s="78">
        <v>706</v>
      </c>
      <c r="D12" s="78">
        <v>14</v>
      </c>
      <c r="E12" s="23">
        <f t="shared" si="1"/>
        <v>720</v>
      </c>
      <c r="F12" s="25">
        <f t="shared" si="0"/>
        <v>4.2470108711681045E-3</v>
      </c>
    </row>
    <row r="13" spans="1:11" ht="14.25" customHeight="1" x14ac:dyDescent="0.25">
      <c r="A13" s="23">
        <v>6</v>
      </c>
      <c r="B13" s="24" t="s">
        <v>12</v>
      </c>
      <c r="C13" s="78">
        <v>8943</v>
      </c>
      <c r="D13" s="78">
        <v>1429</v>
      </c>
      <c r="E13" s="23">
        <f t="shared" si="1"/>
        <v>10372</v>
      </c>
      <c r="F13" s="25">
        <f t="shared" si="0"/>
        <v>6.1180551049660532E-2</v>
      </c>
    </row>
    <row r="14" spans="1:11" ht="14.25" customHeight="1" x14ac:dyDescent="0.25">
      <c r="A14" s="23">
        <v>7</v>
      </c>
      <c r="B14" s="24" t="s">
        <v>14</v>
      </c>
      <c r="C14" s="78">
        <v>327</v>
      </c>
      <c r="D14" s="78">
        <v>1439</v>
      </c>
      <c r="E14" s="23">
        <f t="shared" si="1"/>
        <v>1766</v>
      </c>
      <c r="F14" s="25">
        <f t="shared" si="0"/>
        <v>1.0416973886781769E-2</v>
      </c>
    </row>
    <row r="15" spans="1:11" ht="14.25" customHeight="1" x14ac:dyDescent="0.25">
      <c r="A15" s="23">
        <v>8</v>
      </c>
      <c r="B15" s="24" t="s">
        <v>91</v>
      </c>
      <c r="C15" s="78">
        <v>297</v>
      </c>
      <c r="D15" s="78">
        <v>99</v>
      </c>
      <c r="E15" s="23">
        <f t="shared" si="1"/>
        <v>396</v>
      </c>
      <c r="F15" s="25">
        <f t="shared" si="0"/>
        <v>2.3358559791424576E-3</v>
      </c>
    </row>
    <row r="16" spans="1:11" ht="14.25" customHeight="1" x14ac:dyDescent="0.25">
      <c r="A16" s="23">
        <v>9</v>
      </c>
      <c r="B16" s="24" t="s">
        <v>57</v>
      </c>
      <c r="C16" s="78">
        <v>45</v>
      </c>
      <c r="D16" s="78">
        <v>1225</v>
      </c>
      <c r="E16" s="23">
        <f t="shared" si="1"/>
        <v>1270</v>
      </c>
      <c r="F16" s="25">
        <f t="shared" si="0"/>
        <v>7.4912552866437405E-3</v>
      </c>
    </row>
    <row r="17" spans="1:6" ht="14.25" customHeight="1" x14ac:dyDescent="0.25">
      <c r="A17" s="23">
        <v>10</v>
      </c>
      <c r="B17" s="24" t="s">
        <v>17</v>
      </c>
      <c r="C17" s="78">
        <v>18636</v>
      </c>
      <c r="D17" s="78">
        <v>3691</v>
      </c>
      <c r="E17" s="23">
        <f t="shared" si="1"/>
        <v>22327</v>
      </c>
      <c r="F17" s="25">
        <f t="shared" si="0"/>
        <v>0.13169862738968094</v>
      </c>
    </row>
    <row r="18" spans="1:6" ht="14.25" customHeight="1" x14ac:dyDescent="0.25">
      <c r="A18" s="23">
        <v>11</v>
      </c>
      <c r="B18" s="79" t="s">
        <v>54</v>
      </c>
      <c r="C18" s="78">
        <v>6060</v>
      </c>
      <c r="D18" s="78">
        <v>1278</v>
      </c>
      <c r="E18" s="23">
        <f t="shared" si="1"/>
        <v>7338</v>
      </c>
      <c r="F18" s="25">
        <f t="shared" si="0"/>
        <v>4.3284119128654937E-2</v>
      </c>
    </row>
    <row r="19" spans="1:6" ht="14.25" customHeight="1" x14ac:dyDescent="0.25">
      <c r="A19" s="23">
        <v>12</v>
      </c>
      <c r="B19" s="24" t="s">
        <v>67</v>
      </c>
      <c r="C19" s="78">
        <v>14196</v>
      </c>
      <c r="D19" s="78">
        <v>1150</v>
      </c>
      <c r="E19" s="23">
        <f t="shared" si="1"/>
        <v>15346</v>
      </c>
      <c r="F19" s="25">
        <f t="shared" si="0"/>
        <v>9.0520317817980187E-2</v>
      </c>
    </row>
    <row r="20" spans="1:6" ht="14.25" customHeight="1" x14ac:dyDescent="0.25">
      <c r="A20" s="23">
        <v>13</v>
      </c>
      <c r="B20" s="79" t="s">
        <v>50</v>
      </c>
      <c r="C20" s="78">
        <v>7284</v>
      </c>
      <c r="D20" s="78">
        <v>785</v>
      </c>
      <c r="E20" s="23">
        <f t="shared" si="1"/>
        <v>8069</v>
      </c>
      <c r="F20" s="25">
        <f t="shared" si="0"/>
        <v>4.7596014888132553E-2</v>
      </c>
    </row>
    <row r="21" spans="1:6" ht="14.25" customHeight="1" x14ac:dyDescent="0.25">
      <c r="A21" s="23">
        <v>14</v>
      </c>
      <c r="B21" s="24" t="s">
        <v>18</v>
      </c>
      <c r="C21" s="78">
        <v>261</v>
      </c>
      <c r="D21" s="78">
        <v>1068</v>
      </c>
      <c r="E21" s="23">
        <f t="shared" si="1"/>
        <v>1329</v>
      </c>
      <c r="F21" s="25">
        <f t="shared" si="0"/>
        <v>7.8392742330311276E-3</v>
      </c>
    </row>
    <row r="22" spans="1:6" ht="14.25" customHeight="1" x14ac:dyDescent="0.25">
      <c r="A22" s="23">
        <v>15</v>
      </c>
      <c r="B22" s="24" t="s">
        <v>19</v>
      </c>
      <c r="C22" s="78">
        <v>24</v>
      </c>
      <c r="D22" s="78">
        <v>113</v>
      </c>
      <c r="E22" s="23">
        <f t="shared" si="1"/>
        <v>137</v>
      </c>
      <c r="F22" s="25">
        <f t="shared" si="0"/>
        <v>8.0811179076393104E-4</v>
      </c>
    </row>
    <row r="23" spans="1:6" ht="14.25" customHeight="1" x14ac:dyDescent="0.25">
      <c r="A23" s="23">
        <v>16</v>
      </c>
      <c r="B23" s="24" t="s">
        <v>66</v>
      </c>
      <c r="C23" s="78">
        <v>67</v>
      </c>
      <c r="D23" s="78">
        <v>36</v>
      </c>
      <c r="E23" s="23">
        <f t="shared" si="1"/>
        <v>103</v>
      </c>
      <c r="F23" s="25">
        <f t="shared" si="0"/>
        <v>6.0755849962543728E-4</v>
      </c>
    </row>
    <row r="24" spans="1:6" ht="14.25" customHeight="1" x14ac:dyDescent="0.25">
      <c r="A24" s="23">
        <v>17</v>
      </c>
      <c r="B24" s="24" t="s">
        <v>20</v>
      </c>
      <c r="C24" s="78">
        <v>48</v>
      </c>
      <c r="D24" s="78">
        <v>514</v>
      </c>
      <c r="E24" s="23">
        <f t="shared" si="1"/>
        <v>562</v>
      </c>
      <c r="F24" s="25">
        <f t="shared" si="0"/>
        <v>3.3150279299951043E-3</v>
      </c>
    </row>
    <row r="25" spans="1:6" ht="14.25" customHeight="1" x14ac:dyDescent="0.25">
      <c r="A25" s="23">
        <v>18</v>
      </c>
      <c r="B25" s="24" t="s">
        <v>65</v>
      </c>
      <c r="C25" s="78">
        <v>1454</v>
      </c>
      <c r="D25" s="78">
        <v>49</v>
      </c>
      <c r="E25" s="23">
        <f t="shared" si="1"/>
        <v>1503</v>
      </c>
      <c r="F25" s="25">
        <f t="shared" si="0"/>
        <v>8.8656351935634189E-3</v>
      </c>
    </row>
    <row r="26" spans="1:6" ht="14.25" customHeight="1" x14ac:dyDescent="0.25">
      <c r="A26" s="23">
        <v>19</v>
      </c>
      <c r="B26" s="24" t="s">
        <v>85</v>
      </c>
      <c r="C26" s="78">
        <v>858</v>
      </c>
      <c r="D26" s="78">
        <v>32</v>
      </c>
      <c r="E26" s="23">
        <f>IF(SUM(C26:D26)=0,0,SUM(C26:D26))</f>
        <v>890</v>
      </c>
      <c r="F26" s="25">
        <f t="shared" si="0"/>
        <v>5.2497773268605739E-3</v>
      </c>
    </row>
    <row r="27" spans="1:6" ht="14.25" customHeight="1" x14ac:dyDescent="0.25">
      <c r="A27" s="23">
        <v>20</v>
      </c>
      <c r="B27" s="24" t="s">
        <v>21</v>
      </c>
      <c r="C27" s="78">
        <v>217</v>
      </c>
      <c r="D27" s="78">
        <v>1582</v>
      </c>
      <c r="E27" s="23">
        <f t="shared" si="1"/>
        <v>1799</v>
      </c>
      <c r="F27" s="25">
        <f t="shared" si="0"/>
        <v>1.0611628551710307E-2</v>
      </c>
    </row>
    <row r="28" spans="1:6" ht="14.25" customHeight="1" x14ac:dyDescent="0.25">
      <c r="A28" s="23">
        <v>21</v>
      </c>
      <c r="B28" s="24" t="s">
        <v>22</v>
      </c>
      <c r="C28" s="78">
        <v>0</v>
      </c>
      <c r="D28" s="78"/>
      <c r="E28" s="23">
        <f t="shared" si="1"/>
        <v>0</v>
      </c>
      <c r="F28" s="25" t="str">
        <f t="shared" si="0"/>
        <v/>
      </c>
    </row>
    <row r="29" spans="1:6" ht="14.25" customHeight="1" x14ac:dyDescent="0.25">
      <c r="A29" s="23">
        <v>22</v>
      </c>
      <c r="B29" s="24" t="s">
        <v>23</v>
      </c>
      <c r="C29" s="78">
        <v>12</v>
      </c>
      <c r="D29" s="78">
        <v>436</v>
      </c>
      <c r="E29" s="23">
        <f t="shared" si="1"/>
        <v>448</v>
      </c>
      <c r="F29" s="25">
        <f t="shared" si="0"/>
        <v>2.642584542060154E-3</v>
      </c>
    </row>
    <row r="30" spans="1:6" ht="14.25" customHeight="1" x14ac:dyDescent="0.25">
      <c r="A30" s="23">
        <v>23</v>
      </c>
      <c r="B30" s="24" t="s">
        <v>86</v>
      </c>
      <c r="C30" s="78">
        <v>0</v>
      </c>
      <c r="D30" s="78">
        <v>44</v>
      </c>
      <c r="E30" s="23">
        <f>IF(SUM(C30:D30)=0,0,SUM(C30:D30))</f>
        <v>44</v>
      </c>
      <c r="F30" s="25">
        <f t="shared" si="0"/>
        <v>2.5953955323805084E-4</v>
      </c>
    </row>
    <row r="31" spans="1:6" ht="14.25" customHeight="1" x14ac:dyDescent="0.25">
      <c r="A31" s="23">
        <v>24</v>
      </c>
      <c r="B31" s="24" t="s">
        <v>94</v>
      </c>
      <c r="C31" s="78">
        <v>13911</v>
      </c>
      <c r="D31" s="78">
        <v>453</v>
      </c>
      <c r="E31" s="23">
        <f t="shared" si="1"/>
        <v>14364</v>
      </c>
      <c r="F31" s="25">
        <f t="shared" si="0"/>
        <v>8.4727866879803687E-2</v>
      </c>
    </row>
    <row r="32" spans="1:6" ht="14.25" customHeight="1" x14ac:dyDescent="0.25">
      <c r="A32" s="23">
        <v>25</v>
      </c>
      <c r="B32" s="24" t="s">
        <v>55</v>
      </c>
      <c r="C32" s="78">
        <v>18300</v>
      </c>
      <c r="D32" s="78">
        <v>733</v>
      </c>
      <c r="E32" s="23">
        <f t="shared" si="1"/>
        <v>19033</v>
      </c>
      <c r="F32" s="25">
        <f t="shared" si="0"/>
        <v>0.11226855265408686</v>
      </c>
    </row>
    <row r="33" spans="1:6" ht="14.25" customHeight="1" x14ac:dyDescent="0.25">
      <c r="A33" s="23">
        <v>26</v>
      </c>
      <c r="B33" s="24" t="s">
        <v>64</v>
      </c>
      <c r="C33" s="78">
        <v>2272</v>
      </c>
      <c r="D33" s="78">
        <v>11</v>
      </c>
      <c r="E33" s="23">
        <f>IF(SUM(C33:D33)=0,0,SUM(C33:D33))</f>
        <v>2283</v>
      </c>
      <c r="F33" s="25">
        <f t="shared" si="0"/>
        <v>1.3466563637328866E-2</v>
      </c>
    </row>
    <row r="34" spans="1:6" ht="14.25" customHeight="1" x14ac:dyDescent="0.25">
      <c r="A34" s="23">
        <v>27</v>
      </c>
      <c r="B34" s="24" t="s">
        <v>90</v>
      </c>
      <c r="C34" s="78">
        <v>26</v>
      </c>
      <c r="D34" s="78">
        <v>10</v>
      </c>
      <c r="E34" s="23">
        <f>IF(SUM(C34:D34)=0,0,SUM(C34:D34))</f>
        <v>36</v>
      </c>
      <c r="F34" s="25">
        <f t="shared" si="0"/>
        <v>2.1235054355840525E-4</v>
      </c>
    </row>
    <row r="35" spans="1:6" ht="14.25" customHeight="1" x14ac:dyDescent="0.25">
      <c r="A35" s="23">
        <v>28</v>
      </c>
      <c r="B35" s="24" t="s">
        <v>25</v>
      </c>
      <c r="C35" s="78">
        <v>21699</v>
      </c>
      <c r="D35" s="78">
        <v>1459</v>
      </c>
      <c r="E35" s="23">
        <f t="shared" si="1"/>
        <v>23158</v>
      </c>
      <c r="F35" s="25">
        <f t="shared" si="0"/>
        <v>0.13660038577015413</v>
      </c>
    </row>
    <row r="36" spans="1:6" ht="14.25" customHeight="1" x14ac:dyDescent="0.25">
      <c r="A36" s="23">
        <v>29</v>
      </c>
      <c r="B36" s="24" t="s">
        <v>61</v>
      </c>
      <c r="C36" s="78">
        <v>753</v>
      </c>
      <c r="D36" s="78">
        <v>10</v>
      </c>
      <c r="E36" s="23">
        <f t="shared" si="1"/>
        <v>763</v>
      </c>
      <c r="F36" s="25">
        <f t="shared" si="0"/>
        <v>4.5006517981961997E-3</v>
      </c>
    </row>
    <row r="37" spans="1:6" ht="14.25" customHeight="1" x14ac:dyDescent="0.25">
      <c r="A37" s="23">
        <v>30</v>
      </c>
      <c r="B37" s="82" t="s">
        <v>53</v>
      </c>
      <c r="C37" s="78">
        <v>3</v>
      </c>
      <c r="D37" s="78">
        <v>0</v>
      </c>
      <c r="E37" s="23">
        <f t="shared" si="1"/>
        <v>3</v>
      </c>
      <c r="F37" s="25">
        <f t="shared" si="0"/>
        <v>1.7695878629867104E-5</v>
      </c>
    </row>
    <row r="38" spans="1:6" ht="14.25" customHeight="1" x14ac:dyDescent="0.25">
      <c r="A38" s="23">
        <v>31</v>
      </c>
      <c r="B38" s="24" t="s">
        <v>26</v>
      </c>
      <c r="C38" s="78">
        <v>24</v>
      </c>
      <c r="D38" s="78">
        <v>2195</v>
      </c>
      <c r="E38" s="23">
        <f t="shared" si="1"/>
        <v>2219</v>
      </c>
      <c r="F38" s="25">
        <f t="shared" si="0"/>
        <v>1.3089051559891702E-2</v>
      </c>
    </row>
    <row r="39" spans="1:6" ht="14.25" customHeight="1" x14ac:dyDescent="0.25">
      <c r="A39" s="23">
        <v>32</v>
      </c>
      <c r="B39" s="24" t="s">
        <v>63</v>
      </c>
      <c r="C39" s="78">
        <v>1837</v>
      </c>
      <c r="D39" s="78">
        <v>261</v>
      </c>
      <c r="E39" s="23">
        <f>IF(SUM(C39:D39)=0,0,SUM(C39:D39))</f>
        <v>2098</v>
      </c>
      <c r="F39" s="25">
        <f t="shared" si="0"/>
        <v>1.2375317788487061E-2</v>
      </c>
    </row>
    <row r="40" spans="1:6" ht="14.25" customHeight="1" x14ac:dyDescent="0.25">
      <c r="A40" s="23">
        <v>33</v>
      </c>
      <c r="B40" s="24" t="s">
        <v>60</v>
      </c>
      <c r="C40" s="78">
        <v>0</v>
      </c>
      <c r="D40" s="78">
        <v>1</v>
      </c>
      <c r="E40" s="23">
        <f t="shared" si="1"/>
        <v>1</v>
      </c>
      <c r="F40" s="25">
        <f t="shared" si="0"/>
        <v>5.8986262099557016E-6</v>
      </c>
    </row>
    <row r="41" spans="1:6" x14ac:dyDescent="0.25">
      <c r="A41" s="23">
        <v>34</v>
      </c>
      <c r="B41" s="24" t="s">
        <v>56</v>
      </c>
      <c r="C41" s="78">
        <v>7718</v>
      </c>
      <c r="D41" s="78">
        <v>745</v>
      </c>
      <c r="E41" s="23">
        <f t="shared" si="1"/>
        <v>8463</v>
      </c>
      <c r="F41" s="25">
        <f t="shared" si="0"/>
        <v>4.99200736148551E-2</v>
      </c>
    </row>
    <row r="42" spans="1:6" x14ac:dyDescent="0.25">
      <c r="A42" s="23">
        <v>35</v>
      </c>
      <c r="B42" s="24" t="s">
        <v>27</v>
      </c>
      <c r="C42" s="78">
        <v>25</v>
      </c>
      <c r="D42" s="78">
        <v>567</v>
      </c>
      <c r="E42" s="23">
        <f t="shared" si="1"/>
        <v>592</v>
      </c>
      <c r="F42" s="25">
        <f t="shared" si="0"/>
        <v>3.491986716293775E-3</v>
      </c>
    </row>
    <row r="43" spans="1:6" x14ac:dyDescent="0.25">
      <c r="A43" s="23">
        <v>36</v>
      </c>
      <c r="B43" s="24" t="s">
        <v>93</v>
      </c>
      <c r="C43" s="78"/>
      <c r="D43" s="78">
        <v>15</v>
      </c>
      <c r="E43" s="23">
        <f>IF(SUM(C43:D43)=0,0,SUM(C43:D43))</f>
        <v>15</v>
      </c>
      <c r="F43" s="25">
        <f t="shared" si="0"/>
        <v>8.847939314933552E-5</v>
      </c>
    </row>
    <row r="44" spans="1:6" x14ac:dyDescent="0.25">
      <c r="A44" s="23">
        <v>37</v>
      </c>
      <c r="B44" s="24" t="s">
        <v>28</v>
      </c>
      <c r="C44" s="78">
        <v>3</v>
      </c>
      <c r="D44" s="78">
        <v>550</v>
      </c>
      <c r="E44" s="23">
        <f t="shared" si="1"/>
        <v>553</v>
      </c>
      <c r="F44" s="25">
        <f t="shared" si="0"/>
        <v>3.261940294105503E-3</v>
      </c>
    </row>
    <row r="45" spans="1:6" x14ac:dyDescent="0.25">
      <c r="A45" s="23">
        <v>38</v>
      </c>
      <c r="B45" s="24" t="s">
        <v>89</v>
      </c>
      <c r="C45" s="78">
        <v>0</v>
      </c>
      <c r="D45" s="78">
        <v>0</v>
      </c>
      <c r="E45" s="23">
        <f>IF(SUM(C45:D45)=0,0,SUM(C45:D45))</f>
        <v>0</v>
      </c>
      <c r="F45" s="25" t="str">
        <f t="shared" si="0"/>
        <v/>
      </c>
    </row>
    <row r="46" spans="1:6" x14ac:dyDescent="0.25">
      <c r="A46" s="23">
        <v>39</v>
      </c>
      <c r="B46" s="79" t="s">
        <v>52</v>
      </c>
      <c r="C46" s="78">
        <v>6065</v>
      </c>
      <c r="D46" s="78">
        <v>163</v>
      </c>
      <c r="E46" s="23">
        <f t="shared" si="1"/>
        <v>6228</v>
      </c>
      <c r="F46" s="25">
        <f t="shared" si="0"/>
        <v>3.6736644035604109E-2</v>
      </c>
    </row>
    <row r="47" spans="1:6" x14ac:dyDescent="0.25">
      <c r="A47" s="23">
        <v>40</v>
      </c>
      <c r="B47" s="79" t="s">
        <v>51</v>
      </c>
      <c r="C47" s="78">
        <v>2784</v>
      </c>
      <c r="D47" s="78">
        <v>364</v>
      </c>
      <c r="E47" s="23">
        <f t="shared" si="1"/>
        <v>3148</v>
      </c>
      <c r="F47" s="25">
        <f t="shared" si="0"/>
        <v>1.8568875308940549E-2</v>
      </c>
    </row>
    <row r="48" spans="1:6" ht="13.8" thickBot="1" x14ac:dyDescent="0.3">
      <c r="A48" s="114">
        <v>41</v>
      </c>
      <c r="B48" s="113" t="s">
        <v>88</v>
      </c>
      <c r="C48" s="80">
        <v>1452</v>
      </c>
      <c r="D48" s="80">
        <v>182</v>
      </c>
      <c r="E48" s="73">
        <f t="shared" si="1"/>
        <v>1634</v>
      </c>
      <c r="F48" s="81">
        <f t="shared" si="0"/>
        <v>9.6383552270676159E-3</v>
      </c>
    </row>
    <row r="49" spans="1:6" ht="13.8" thickTop="1" x14ac:dyDescent="0.25">
      <c r="B49" s="6" t="s">
        <v>29</v>
      </c>
      <c r="C49" s="74">
        <f>IF(SUM(C8:C48)=0,0,SUM(C8:C48))</f>
        <v>146378</v>
      </c>
      <c r="D49" s="74">
        <f>IF(SUM(D8:D48)=0,0,SUM(D8:D48))</f>
        <v>23153</v>
      </c>
      <c r="E49" s="74">
        <f>IF(SUM(E8:E48)=0,0,SUM(E8:E48))</f>
        <v>169531</v>
      </c>
      <c r="F49" s="83">
        <f>IF($E$49=0,0,E49/$E$49)</f>
        <v>1</v>
      </c>
    </row>
    <row r="50" spans="1:6" x14ac:dyDescent="0.25">
      <c r="A50" s="2" t="s">
        <v>33</v>
      </c>
      <c r="B50" s="19"/>
      <c r="C50" s="19"/>
      <c r="D50" s="19"/>
      <c r="E50" s="19"/>
    </row>
    <row r="51" spans="1:6" x14ac:dyDescent="0.25">
      <c r="A51" s="2" t="s">
        <v>38</v>
      </c>
      <c r="D51" s="19"/>
      <c r="E51" s="19"/>
    </row>
    <row r="52" spans="1:6" x14ac:dyDescent="0.25">
      <c r="A52" s="2" t="s">
        <v>39</v>
      </c>
      <c r="C52" s="12"/>
      <c r="D52" s="12"/>
      <c r="E52" s="12"/>
    </row>
    <row r="53" spans="1:6" x14ac:dyDescent="0.25">
      <c r="C53" s="12"/>
      <c r="D53" s="12"/>
      <c r="E53" s="12"/>
    </row>
    <row r="56" spans="1:6" x14ac:dyDescent="0.25">
      <c r="B56" s="1" t="str">
        <f>'Summary Load Customers '!A34</f>
        <v>Dated 12/07/2012</v>
      </c>
    </row>
  </sheetData>
  <phoneticPr fontId="0" type="noConversion"/>
  <printOptions horizontalCentered="1"/>
  <pageMargins left="0.5" right="0.5" top="0.5" bottom="0.25" header="0" footer="0"/>
  <pageSetup scale="95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Layout" zoomScaleNormal="100" workbookViewId="0">
      <selection activeCell="A12" sqref="A12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84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83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November 30, 2012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75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81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42</v>
      </c>
      <c r="E10" s="57"/>
      <c r="F10" s="36" t="s">
        <v>49</v>
      </c>
      <c r="G10" s="38"/>
    </row>
    <row r="11" spans="1:9" ht="18" customHeight="1" x14ac:dyDescent="0.25">
      <c r="A11" s="41"/>
      <c r="B11" s="42" t="s">
        <v>24</v>
      </c>
      <c r="C11" s="43" t="s">
        <v>36</v>
      </c>
      <c r="D11" s="42" t="str">
        <f>B11</f>
        <v>Customers</v>
      </c>
      <c r="E11" s="43" t="s">
        <v>36</v>
      </c>
      <c r="F11" s="42" t="str">
        <f>B11</f>
        <v>Customers</v>
      </c>
      <c r="G11" s="43" t="s">
        <v>35</v>
      </c>
    </row>
    <row r="12" spans="1:9" ht="18" customHeight="1" x14ac:dyDescent="0.25">
      <c r="A12" s="44" t="s">
        <v>77</v>
      </c>
      <c r="B12" s="47">
        <f>REC_programs_detail!B22</f>
        <v>4695</v>
      </c>
      <c r="C12" s="48">
        <f>IF(B12=0,0,B12/'Summary Load Customers '!$B$21)</f>
        <v>1.6003681358012067E-2</v>
      </c>
      <c r="D12" s="47">
        <f>REC_programs_detail!C22</f>
        <v>51</v>
      </c>
      <c r="E12" s="48">
        <f>IF(D12=0,0,D12/('Summary Load Customers '!$D$21+'Summary Load Customers '!$F$21))</f>
        <v>1.3166386988511681E-3</v>
      </c>
      <c r="F12" s="47">
        <f>B12+D12</f>
        <v>4746</v>
      </c>
      <c r="G12" s="48">
        <f>IF(F12=0,0,F12/'Summary Load Customers '!$H$21)</f>
        <v>1.4290661086102286E-2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4,746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76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42</v>
      </c>
      <c r="E17" s="57"/>
      <c r="F17" s="36" t="s">
        <v>49</v>
      </c>
      <c r="G17" s="38"/>
    </row>
    <row r="18" spans="1:9" ht="18" customHeight="1" x14ac:dyDescent="0.25">
      <c r="A18" s="41"/>
      <c r="B18" s="42" t="s">
        <v>24</v>
      </c>
      <c r="C18" s="43" t="s">
        <v>36</v>
      </c>
      <c r="D18" s="42" t="str">
        <f>B18</f>
        <v>Customers</v>
      </c>
      <c r="E18" s="43" t="s">
        <v>36</v>
      </c>
      <c r="F18" s="42" t="str">
        <f>B18</f>
        <v>Customers</v>
      </c>
      <c r="G18" s="43" t="s">
        <v>35</v>
      </c>
    </row>
    <row r="19" spans="1:9" ht="18" customHeight="1" x14ac:dyDescent="0.25">
      <c r="A19" s="44" t="s">
        <v>78</v>
      </c>
      <c r="B19" s="47">
        <f>REC_programs_detail!B28</f>
        <v>1063</v>
      </c>
      <c r="C19" s="48">
        <f>IF(B19=0,0,B19/'Summary Load Customers '!$B$21)</f>
        <v>3.6234107100248832E-3</v>
      </c>
      <c r="D19" s="47">
        <f>REC_programs_detail!C28</f>
        <v>66</v>
      </c>
      <c r="E19" s="48">
        <f>IF(D19=0,0,D19/('Summary Load Customers '!$D$21+'Summary Load Customers '!$F$21))</f>
        <v>1.7038853749838647E-3</v>
      </c>
      <c r="F19" s="47">
        <f>B19+D19</f>
        <v>1129</v>
      </c>
      <c r="G19" s="48">
        <f>IF(F19=0,0,F19/'Summary Load Customers '!$H$21)</f>
        <v>3.3995272579455294E-3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1,129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80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42</v>
      </c>
      <c r="E24" s="57"/>
      <c r="F24" s="36" t="s">
        <v>49</v>
      </c>
      <c r="G24" s="38"/>
    </row>
    <row r="25" spans="1:9" ht="13.8" x14ac:dyDescent="0.25">
      <c r="A25" s="41"/>
      <c r="B25" s="42" t="s">
        <v>24</v>
      </c>
      <c r="C25" s="43" t="s">
        <v>36</v>
      </c>
      <c r="D25" s="42" t="str">
        <f>B25</f>
        <v>Customers</v>
      </c>
      <c r="E25" s="43" t="s">
        <v>36</v>
      </c>
      <c r="F25" s="42" t="str">
        <f>B25</f>
        <v>Customers</v>
      </c>
      <c r="G25" s="43" t="s">
        <v>35</v>
      </c>
    </row>
    <row r="26" spans="1:9" ht="13.8" x14ac:dyDescent="0.25">
      <c r="A26" s="44" t="s">
        <v>79</v>
      </c>
      <c r="B26" s="47">
        <f>B12+B19</f>
        <v>5758</v>
      </c>
      <c r="C26" s="48">
        <f>IF(B26=0,0,B26/'Summary Load Customers '!$B$21)</f>
        <v>1.962709206803695E-2</v>
      </c>
      <c r="D26" s="47">
        <f>D12+D19</f>
        <v>117</v>
      </c>
      <c r="E26" s="48">
        <f>IF(D26=0,0,D26/('Summary Load Customers '!$D$21+'Summary Load Customers '!$F$21))</f>
        <v>3.0205240738350328E-3</v>
      </c>
      <c r="F26" s="47">
        <f>B26+D26</f>
        <v>5875</v>
      </c>
      <c r="G26" s="48">
        <f>IF(F26=0,0,F26/'Summary Load Customers '!$H$21)</f>
        <v>1.7690188344047817E-2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5,875 of UI's customers, or 1.8% are participating in the combined REC programs.</v>
      </c>
      <c r="G28" s="54"/>
      <c r="H28" s="32"/>
    </row>
    <row r="30" spans="1:9" ht="13.8" x14ac:dyDescent="0.25">
      <c r="A30" s="71" t="s">
        <v>48</v>
      </c>
    </row>
    <row r="31" spans="1:9" ht="13.8" x14ac:dyDescent="0.25">
      <c r="A31" s="71"/>
    </row>
    <row r="32" spans="1:9" ht="13.8" x14ac:dyDescent="0.25">
      <c r="A32" s="71" t="s">
        <v>82</v>
      </c>
    </row>
    <row r="34" spans="1:1" x14ac:dyDescent="0.25">
      <c r="A34" s="72" t="s">
        <v>33</v>
      </c>
    </row>
    <row r="36" spans="1:1" x14ac:dyDescent="0.25">
      <c r="A36" s="3" t="str">
        <f>'Summary Load Customers '!A34</f>
        <v>Dated 12/07/2012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view="pageLayout" zoomScaleNormal="100" workbookViewId="0">
      <selection activeCell="D22" activeCellId="1" sqref="D28 D22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68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November 30, 2012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70</v>
      </c>
      <c r="B6" s="90" t="s">
        <v>5</v>
      </c>
      <c r="C6" s="89" t="s">
        <v>6</v>
      </c>
      <c r="D6" s="89" t="s">
        <v>49</v>
      </c>
      <c r="E6" s="91"/>
      <c r="F6" s="91"/>
      <c r="G6" s="92"/>
      <c r="H6" s="93"/>
    </row>
    <row r="7" spans="1:8" x14ac:dyDescent="0.2">
      <c r="A7" s="95" t="s">
        <v>69</v>
      </c>
      <c r="B7" s="96" t="s">
        <v>34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30</v>
      </c>
      <c r="B8" s="97">
        <v>206</v>
      </c>
      <c r="C8" s="97">
        <v>2</v>
      </c>
      <c r="D8" s="98">
        <f>SUM(B8:C8)</f>
        <v>208</v>
      </c>
      <c r="E8" s="100"/>
      <c r="F8" s="100"/>
      <c r="G8" s="99"/>
      <c r="H8" s="88"/>
    </row>
    <row r="9" spans="1:8" x14ac:dyDescent="0.2">
      <c r="A9" s="95" t="s">
        <v>31</v>
      </c>
      <c r="B9" s="97">
        <v>4216</v>
      </c>
      <c r="C9" s="97">
        <v>48</v>
      </c>
      <c r="D9" s="98">
        <f>SUM(B9:C9)</f>
        <v>4264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4422</v>
      </c>
      <c r="C10" s="104">
        <f>IF(SUM(C7:C9)=0,0,SUM(C7:C9))</f>
        <v>50</v>
      </c>
      <c r="D10" s="104">
        <f>IF(SUM(D7:D9)=0,0,SUM(D7:D9))</f>
        <v>4472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73</v>
      </c>
      <c r="B12" s="89" t="s">
        <v>5</v>
      </c>
      <c r="C12" s="89" t="str">
        <f>C6</f>
        <v>Business</v>
      </c>
      <c r="D12" s="89" t="s">
        <v>49</v>
      </c>
      <c r="E12" s="107"/>
      <c r="F12" s="108"/>
      <c r="G12" s="106"/>
      <c r="H12" s="88"/>
    </row>
    <row r="13" spans="1:8" x14ac:dyDescent="0.2">
      <c r="A13" s="95" t="s">
        <v>69</v>
      </c>
      <c r="B13" s="96" t="s">
        <v>34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30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31</v>
      </c>
      <c r="B15" s="97">
        <v>270</v>
      </c>
      <c r="C15" s="97">
        <v>1</v>
      </c>
      <c r="D15" s="98">
        <f>SUM(B15:C15)</f>
        <v>271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273</v>
      </c>
      <c r="C16" s="104">
        <f>IF(SUM(C13:C15)=0,0,SUM(C13:C15))</f>
        <v>1</v>
      </c>
      <c r="D16" s="104">
        <f>IF(SUM(D13:D15)=0,0,SUM(D13:D15))</f>
        <v>274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74</v>
      </c>
      <c r="B18" s="89" t="s">
        <v>5</v>
      </c>
      <c r="C18" s="89" t="str">
        <f>C6</f>
        <v>Business</v>
      </c>
      <c r="D18" s="89" t="s">
        <v>49</v>
      </c>
      <c r="E18" s="107"/>
      <c r="F18" s="108"/>
      <c r="G18" s="106"/>
      <c r="H18" s="88"/>
    </row>
    <row r="19" spans="1:8" x14ac:dyDescent="0.2">
      <c r="A19" s="95" t="s">
        <v>69</v>
      </c>
      <c r="B19" s="96" t="s">
        <v>34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30</v>
      </c>
      <c r="B20" s="109">
        <f>IF(B8+B14=0,0,B8+B14)</f>
        <v>209</v>
      </c>
      <c r="C20" s="109">
        <f t="shared" si="0"/>
        <v>2</v>
      </c>
      <c r="D20" s="98">
        <f t="shared" si="0"/>
        <v>211</v>
      </c>
      <c r="E20" s="99"/>
      <c r="F20" s="106"/>
      <c r="G20" s="106"/>
      <c r="H20" s="88"/>
    </row>
    <row r="21" spans="1:8" x14ac:dyDescent="0.2">
      <c r="A21" s="95" t="s">
        <v>31</v>
      </c>
      <c r="B21" s="109">
        <f>IF(B9+B15=0,0,B9+B15)</f>
        <v>4486</v>
      </c>
      <c r="C21" s="109">
        <f t="shared" si="0"/>
        <v>49</v>
      </c>
      <c r="D21" s="98">
        <f t="shared" si="0"/>
        <v>4535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4695</v>
      </c>
      <c r="C22" s="104">
        <f>IF(SUM(C19:C21)=0,0,SUM(C19:C21))</f>
        <v>51</v>
      </c>
      <c r="D22" s="104">
        <f>SUM(D19:D21)</f>
        <v>4746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71</v>
      </c>
      <c r="B24" s="89" t="s">
        <v>5</v>
      </c>
      <c r="C24" s="89">
        <f>C17</f>
        <v>0</v>
      </c>
      <c r="D24" s="89" t="s">
        <v>49</v>
      </c>
    </row>
    <row r="25" spans="1:8" x14ac:dyDescent="0.2">
      <c r="A25" s="95" t="s">
        <v>69</v>
      </c>
      <c r="B25" s="96" t="s">
        <v>34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30</v>
      </c>
      <c r="B26" s="97">
        <v>282</v>
      </c>
      <c r="C26" s="97">
        <v>11</v>
      </c>
      <c r="D26" s="98">
        <f>SUM(B26:C26)</f>
        <v>293</v>
      </c>
    </row>
    <row r="27" spans="1:8" x14ac:dyDescent="0.2">
      <c r="A27" s="95" t="s">
        <v>31</v>
      </c>
      <c r="B27" s="97">
        <v>781</v>
      </c>
      <c r="C27" s="97">
        <v>55</v>
      </c>
      <c r="D27" s="98">
        <f>SUM(B27:C27)</f>
        <v>836</v>
      </c>
    </row>
    <row r="28" spans="1:8" x14ac:dyDescent="0.2">
      <c r="A28" s="103" t="str">
        <f>A22</f>
        <v>Total</v>
      </c>
      <c r="B28" s="104">
        <f>IF(B26+B27=0,0,B26+B27)</f>
        <v>1063</v>
      </c>
      <c r="C28" s="104">
        <f>IF(SUM(C25:C27)=0,0,SUM(C25:C27))</f>
        <v>66</v>
      </c>
      <c r="D28" s="104">
        <f>IF(SUM(D25:D27)=0,0,SUM(D25:D27))</f>
        <v>1129</v>
      </c>
    </row>
    <row r="30" spans="1:8" x14ac:dyDescent="0.2">
      <c r="A30" s="89" t="s">
        <v>72</v>
      </c>
      <c r="B30" s="89" t="s">
        <v>5</v>
      </c>
      <c r="C30" s="89" t="str">
        <f>C18</f>
        <v>Business</v>
      </c>
      <c r="D30" s="89" t="s">
        <v>49</v>
      </c>
    </row>
    <row r="31" spans="1:8" x14ac:dyDescent="0.2">
      <c r="A31" s="95" t="s">
        <v>69</v>
      </c>
      <c r="B31" s="96" t="s">
        <v>34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30</v>
      </c>
      <c r="B32" s="109">
        <f>B20+B26</f>
        <v>491</v>
      </c>
      <c r="C32" s="109">
        <f t="shared" si="1"/>
        <v>13</v>
      </c>
      <c r="D32" s="98">
        <f t="shared" si="1"/>
        <v>504</v>
      </c>
      <c r="E32" s="88"/>
      <c r="F32" s="88"/>
      <c r="G32" s="88"/>
    </row>
    <row r="33" spans="1:4" x14ac:dyDescent="0.2">
      <c r="A33" s="95" t="s">
        <v>31</v>
      </c>
      <c r="B33" s="109">
        <f>B21+B27</f>
        <v>5267</v>
      </c>
      <c r="C33" s="109">
        <f t="shared" si="1"/>
        <v>104</v>
      </c>
      <c r="D33" s="98">
        <f t="shared" si="1"/>
        <v>5371</v>
      </c>
    </row>
    <row r="34" spans="1:4" x14ac:dyDescent="0.2">
      <c r="A34" s="103" t="str">
        <f>A28</f>
        <v>Total</v>
      </c>
      <c r="B34" s="104">
        <f>IF(B32+B33=0,0,B32+B33)</f>
        <v>5758</v>
      </c>
      <c r="C34" s="104">
        <f>IF(SUM(C31:C33)=0,0,SUM(C31:C33))</f>
        <v>117</v>
      </c>
      <c r="D34" s="104">
        <f>SUM(D31:D33)</f>
        <v>5875</v>
      </c>
    </row>
    <row r="36" spans="1:4" x14ac:dyDescent="0.2">
      <c r="A36" s="110" t="str">
        <f>"In summary, "&amp;TEXT($D$22,"0,000")&amp; " of UI's customers are participating in the CTCleanEnergyOptions Program"</f>
        <v>In summary, 4,746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1,129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5,875 of UI's customers are participating in all REC programs</v>
      </c>
    </row>
    <row r="40" spans="1:4" x14ac:dyDescent="0.2">
      <c r="A40" s="111" t="s">
        <v>37</v>
      </c>
    </row>
    <row r="41" spans="1:4" x14ac:dyDescent="0.2">
      <c r="A41" s="88" t="s">
        <v>32</v>
      </c>
    </row>
    <row r="43" spans="1:4" x14ac:dyDescent="0.2">
      <c r="A43" s="87" t="str">
        <f>'Summary Load Customers '!A34</f>
        <v>Dated 12/07/2012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61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2012-12-07T20:31:54Z</dcterms:modified>
</cp:coreProperties>
</file>