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 l="1"/>
  <c r="F11" i="7"/>
  <c r="D12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<sst xmlns="http://schemas.openxmlformats.org/spreadsheetml/2006/main" count="163" uniqueCount="97">
  <si>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</si>
  <si>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</si>
  <si>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</si>
  <si>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</si>
  <si>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</si>
  <si>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</si>
  <si>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</si>
  <si>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</si>
  <si>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</si>
  <si>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</si>
  <si>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</si>
  <si>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</si>
  <si>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</si>
  <si>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</si>
  <si>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</si>
  <si>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</si>
  <si>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</si>
  <si>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</si>
  <si>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</si>
  <si>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</si>
  <si>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</si>
  <si>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</si>
  <si>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</si>
  <si>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</si>
  <si>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</si>
  <si>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</si>
  <si>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</si>
  <si>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</si>
  <si>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</si>
  <si>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</si>
  <si>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</si>
  <si>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</si>
  <si>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</si>
  <si>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</si>
  <si>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</si>
  <si>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</si>
  <si>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</si>
  <si>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</si>
  <si>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</si>
  <si>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</si>
  <si>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</si>
  <si>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</si>
  <si>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</si>
  <si>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</si>
  <si>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</si>
  <si>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</si>
  <si>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</si>
  <si>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</si>
  <si>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</si>
  <si>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</si>
  <si>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</si>
  <si>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</si>
  <si>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</si>
  <si>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</si>
  <si>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</si>
  <si>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</si>
  <si>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</si>
  <si>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</si>
  <si>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</si>
  <si>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</si>
  <si>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</si>
  <si>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</si>
  <si>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</si>
  <si>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</si>
  <si>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</si>
  <si>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</si>
  <si>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</si>
  <si>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</si>
  <si>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</si>
  <si>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</si>
  <si>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</si>
  <si>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</si>
  <si>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</si>
  <si>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</si>
  <si>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</si>
  <si>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</si>
  <si>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</si>
  <si>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</si>
  <si>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</si>
  <si>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</si>
  <si>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</si>
  <si>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</si>
  <si>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</si>
  <si>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</si>
  <si>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</si>
  <si>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</si>
  <si>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</si>
  <si>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</si>
  <si>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</si>
  <si>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</si>
  <si>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</si>
  <si>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</si>
  <si>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</si>
  <si>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</si>
  <si>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</si>
  <si>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</si>
  <si>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November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</si>
</sst>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11_Novem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/201811_November_2018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50957.966999999975</v>
          </cell>
        </row>
        <row r="25">
          <cell r="H25">
            <v>120446.14499999995</v>
          </cell>
        </row>
        <row r="26">
          <cell r="H26">
            <v>78412.262000000002</v>
          </cell>
        </row>
        <row r="29">
          <cell r="H29">
            <v>104271.93400000004</v>
          </cell>
        </row>
        <row r="30">
          <cell r="H30">
            <v>45785.937000000005</v>
          </cell>
        </row>
        <row r="31">
          <cell r="H31">
            <v>4623.7380000000003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90573</v>
          </cell>
        </row>
        <row r="19">
          <cell r="B19">
            <v>19946</v>
          </cell>
        </row>
        <row r="20">
          <cell r="B20">
            <v>218</v>
          </cell>
        </row>
        <row r="22">
          <cell r="B22">
            <v>209898</v>
          </cell>
        </row>
        <row r="23">
          <cell r="B23">
            <v>17846</v>
          </cell>
        </row>
        <row r="24">
          <cell r="B24">
            <v>26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A25" sqref="A25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96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50957.966999999975</v>
      </c>
      <c r="C11" s="40">
        <f>IF(B11=0,0,B11/$B$13)</f>
        <v>0.32827417058006092</v>
      </c>
      <c r="D11" s="68">
        <f>[1]Check!$H$25</f>
        <v>120446.14499999995</v>
      </c>
      <c r="E11" s="40">
        <f>IF(D11=0,0,D11/$D$13)</f>
        <v>0.72456618211639789</v>
      </c>
      <c r="F11" s="68">
        <f>[1]Check!$H$26</f>
        <v>78412.262000000002</v>
      </c>
      <c r="G11" s="40">
        <f>IF(F11=0,0,F11/$F$13)</f>
        <v>0.94431646514764689</v>
      </c>
      <c r="H11" s="41">
        <f>IF(B11+D11+F11=0,0,B11+D11+F11)</f>
        <v>249816.37399999989</v>
      </c>
      <c r="I11" s="40">
        <f>IF(H11=0,0,H11/$H$13)</f>
        <v>0.6175960931800244</v>
      </c>
    </row>
    <row r="12" spans="1:15" ht="18" customHeight="1">
      <c r="A12" s="39" t="s">
        <v>12</v>
      </c>
      <c r="B12" s="69">
        <f>[1]Check!$H$29</f>
        <v>104271.93400000004</v>
      </c>
      <c r="C12" s="40">
        <f>IF(B12=0,0,B12/$B$13)</f>
        <v>0.67172582941993908</v>
      </c>
      <c r="D12" s="69">
        <f>[1]Check!$H$30</f>
        <v>45785.937000000005</v>
      </c>
      <c r="E12" s="40">
        <f>IF(D12=0,0,D12/$D$13)</f>
        <v>0.27543381788360216</v>
      </c>
      <c r="F12" s="69">
        <f>[1]Check!$H$31</f>
        <v>4623.7380000000003</v>
      </c>
      <c r="G12" s="40">
        <f>IF(F12=0,0,F12/$F$13)</f>
        <v>5.5683534852353202E-2</v>
      </c>
      <c r="H12" s="102">
        <f>IF(B12+D12+F12=0,0,B12+D12+F12)</f>
        <v>154681.60900000005</v>
      </c>
      <c r="I12" s="40">
        <f>IF(H12=0,0,H12/$H$13)</f>
        <v>0.3824039068199756</v>
      </c>
    </row>
    <row r="13" spans="1:15" ht="18" customHeight="1">
      <c r="A13" s="107" t="s">
        <v>7</v>
      </c>
      <c r="B13" s="42">
        <f>SUM(B11:B12)</f>
        <v>155229.90100000001</v>
      </c>
      <c r="C13" s="43"/>
      <c r="D13" s="42">
        <f>SUM(D11:D12)</f>
        <v>166232.08199999994</v>
      </c>
      <c r="E13" s="43"/>
      <c r="F13" s="42">
        <f>SUM(F11:F12)</f>
        <v>83036</v>
      </c>
      <c r="G13" s="43"/>
      <c r="H13" s="42">
        <f>IF(H11+H12=0,0,H11+H12)</f>
        <v>404497.98299999995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249,816 MWh, or 61.8%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154,682 MHh, or 38.2%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90573</v>
      </c>
      <c r="C20" s="40">
        <f>IF(B20=0,0,B20/$B$22)</f>
        <v>0.30143674431143103</v>
      </c>
      <c r="D20" s="68">
        <f>[2]Summary!$B$19</f>
        <v>19946</v>
      </c>
      <c r="E20" s="53">
        <f>IF(D20=0,0,D20/$D$22)</f>
        <v>0.52778365791701942</v>
      </c>
      <c r="F20" s="68">
        <f>[2]Summary!$B$20</f>
        <v>218</v>
      </c>
      <c r="G20" s="40">
        <f>IF(F20=0,0,F20/$F$22)</f>
        <v>0.89344262295081966</v>
      </c>
      <c r="H20" s="41">
        <f>IF(B20+D20+F20=0,0,B20+D20+F20)</f>
        <v>110737</v>
      </c>
      <c r="I20" s="40">
        <f>IF(H20=0,0,H20/$H$22)</f>
        <v>0.3271335600150071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209898</v>
      </c>
      <c r="C21" s="40">
        <f>IF(B21=0,0,B21/$B$22)</f>
        <v>0.69856325568856892</v>
      </c>
      <c r="D21" s="69">
        <f>[2]Summary!$B$23</f>
        <v>17846</v>
      </c>
      <c r="E21" s="53">
        <f>IF(D21=0,0,D21/$D$22)</f>
        <v>0.47221634208298052</v>
      </c>
      <c r="F21" s="69">
        <f>[2]Summary!$B$24</f>
        <v>26</v>
      </c>
      <c r="G21" s="40">
        <f>IF(F21=0,0,F21/$F$22)</f>
        <v>0.10655737704918032</v>
      </c>
      <c r="H21" s="69">
        <f>IF(B21+D21+F21=0,0,B21+D21+F21)</f>
        <v>227770</v>
      </c>
      <c r="I21" s="40">
        <f>IF(H21=0,0,H21/$H$22)</f>
        <v>0.67286643998499296</v>
      </c>
    </row>
    <row r="22" spans="1:17" ht="18" customHeight="1">
      <c r="A22" s="39" t="str">
        <f>A13</f>
        <v>Total</v>
      </c>
      <c r="B22" s="42">
        <f>SUM(B20:B21)</f>
        <v>300471</v>
      </c>
      <c r="C22" s="55"/>
      <c r="D22" s="42">
        <f>SUM(D20:D21)</f>
        <v>37792</v>
      </c>
      <c r="E22" s="43"/>
      <c r="F22" s="42">
        <f>SUM(F20:F21)</f>
        <v>244</v>
      </c>
      <c r="G22" s="43"/>
      <c r="H22" s="42">
        <f>IF(H20+H21=0,0,H20+H21)</f>
        <v>338507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110,737 of UI's total customers, or 32.7%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227,770 or 67.3%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showZeros="0" zoomScaleNormal="100" workbookViewId="0">
      <selection activeCell="D9" sqref="D9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57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November 30,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t="s">
        <v>61</v>
      </c>
      <c r="C9" s="112">
        <v>208</v>
      </c>
      <c r="D9" s="113">
        <v>198</v>
      </c>
      <c r="E9" s="114">
        <v>406</v>
      </c>
      <c r="F9" s="21">
        <f t="shared" ref="F9:F49" si="0">IF(E9=0,"",E9/$E$50)</f>
        <v>3.6224125624553889E-3</v>
      </c>
    </row>
    <row r="10" spans="1:11" ht="14.25" customHeight="1">
      <c r="A10" s="105">
        <v>2</v>
      </c>
      <c r="B10" t="s">
        <v>58</v>
      </c>
      <c r="C10" s="115">
        <v>578</v>
      </c>
      <c r="D10" s="116">
        <v>1088</v>
      </c>
      <c r="E10" s="117">
        <v>1666</v>
      </c>
      <c r="F10" s="21">
        <f t="shared" si="0"/>
        <v>1.4864382583868666E-2</v>
      </c>
    </row>
    <row r="11" spans="1:11" ht="14.25" customHeight="1">
      <c r="A11" s="105">
        <v>3</v>
      </c>
      <c r="B11" t="s">
        <v>51</v>
      </c>
      <c r="C11" s="115">
        <v>9813</v>
      </c>
      <c r="D11" s="116">
        <v>800</v>
      </c>
      <c r="E11" s="117">
        <v>10613</v>
      </c>
      <c r="F11" s="21">
        <f t="shared" si="0"/>
        <v>9.4691291934332622E-2</v>
      </c>
    </row>
    <row r="12" spans="1:11" ht="14.25" customHeight="1">
      <c r="A12" s="105">
        <v>4</v>
      </c>
      <c r="B12" t="s">
        <v>55</v>
      </c>
      <c r="C12" s="115"/>
      <c r="D12" s="116">
        <v>2</v>
      </c>
      <c r="E12" s="117">
        <v>2</v>
      </c>
      <c r="F12" s="21">
        <f t="shared" si="0"/>
        <v>1.7844396859386154E-5</v>
      </c>
    </row>
    <row r="13" spans="1:11" ht="14.25" customHeight="1">
      <c r="A13" s="105">
        <v>5</v>
      </c>
      <c r="B13" t="s">
        <v>62</v>
      </c>
      <c r="C13" s="115">
        <v>17</v>
      </c>
      <c r="D13" s="116">
        <v>3041</v>
      </c>
      <c r="E13" s="117">
        <v>3058</v>
      </c>
      <c r="F13" s="21">
        <f t="shared" si="0"/>
        <v>2.7284082798001427E-2</v>
      </c>
    </row>
    <row r="14" spans="1:11" ht="14.25" customHeight="1">
      <c r="A14" s="105">
        <v>6</v>
      </c>
      <c r="B14" t="s">
        <v>63</v>
      </c>
      <c r="C14" s="115">
        <v>16</v>
      </c>
      <c r="D14" s="116">
        <v>169</v>
      </c>
      <c r="E14" s="117">
        <v>185</v>
      </c>
      <c r="F14" s="21">
        <f t="shared" si="0"/>
        <v>1.6506067094932192E-3</v>
      </c>
    </row>
    <row r="15" spans="1:11" ht="14.25" customHeight="1">
      <c r="A15" s="105">
        <v>7</v>
      </c>
      <c r="B15" t="s">
        <v>64</v>
      </c>
      <c r="C15" s="115">
        <v>602</v>
      </c>
      <c r="D15" s="116">
        <v>15</v>
      </c>
      <c r="E15" s="117">
        <v>617</v>
      </c>
      <c r="F15" s="21">
        <f t="shared" si="0"/>
        <v>5.5049964311206278E-3</v>
      </c>
    </row>
    <row r="16" spans="1:11" ht="14.25" customHeight="1">
      <c r="A16" s="105">
        <v>8</v>
      </c>
      <c r="B16" t="s">
        <v>65</v>
      </c>
      <c r="C16" s="115">
        <v>8259</v>
      </c>
      <c r="D16" s="116">
        <v>635</v>
      </c>
      <c r="E16" s="117">
        <v>8894</v>
      </c>
      <c r="F16" s="21">
        <f t="shared" si="0"/>
        <v>7.9354032833690219E-2</v>
      </c>
    </row>
    <row r="17" spans="1:6" ht="14.25" customHeight="1">
      <c r="A17" s="105">
        <v>9</v>
      </c>
      <c r="B17" t="s">
        <v>66</v>
      </c>
      <c r="C17" s="115">
        <v>773</v>
      </c>
      <c r="D17" s="116">
        <v>104</v>
      </c>
      <c r="E17" s="117">
        <v>877</v>
      </c>
      <c r="F17" s="21">
        <f t="shared" si="0"/>
        <v>7.8247680228408275E-3</v>
      </c>
    </row>
    <row r="18" spans="1:6" ht="14.25" customHeight="1">
      <c r="A18" s="105">
        <v>10</v>
      </c>
      <c r="B18" t="s">
        <v>67</v>
      </c>
      <c r="C18" s="115">
        <v>861</v>
      </c>
      <c r="D18" s="116">
        <v>4486</v>
      </c>
      <c r="E18" s="117">
        <v>5347</v>
      </c>
      <c r="F18" s="21">
        <f t="shared" si="0"/>
        <v>4.7706995003568876E-2</v>
      </c>
    </row>
    <row r="19" spans="1:6" ht="14.25" customHeight="1">
      <c r="A19" s="105">
        <v>11</v>
      </c>
      <c r="B19" t="s">
        <v>68</v>
      </c>
      <c r="C19" s="115">
        <v>7543</v>
      </c>
      <c r="D19" s="116">
        <v>667</v>
      </c>
      <c r="E19" s="117">
        <v>8210</v>
      </c>
      <c r="F19" s="21">
        <f t="shared" si="0"/>
        <v>7.325124910778015E-2</v>
      </c>
    </row>
    <row r="20" spans="1:6" ht="14.25" customHeight="1">
      <c r="A20" s="105">
        <v>12</v>
      </c>
      <c r="B20" t="s">
        <v>59</v>
      </c>
      <c r="C20" s="115">
        <v>45</v>
      </c>
      <c r="D20" s="116">
        <v>1219</v>
      </c>
      <c r="E20" s="117">
        <v>1264</v>
      </c>
      <c r="F20" s="21">
        <f t="shared" si="0"/>
        <v>1.1277658815132048E-2</v>
      </c>
    </row>
    <row r="21" spans="1:6" ht="14.25" customHeight="1">
      <c r="A21" s="105">
        <v>13</v>
      </c>
      <c r="B21" t="s">
        <v>69</v>
      </c>
      <c r="C21" s="115">
        <v>7597</v>
      </c>
      <c r="D21" s="116">
        <v>2241</v>
      </c>
      <c r="E21" s="117">
        <v>9838</v>
      </c>
      <c r="F21" s="21">
        <f t="shared" si="0"/>
        <v>8.7776588151320487E-2</v>
      </c>
    </row>
    <row r="22" spans="1:6" ht="14.25" customHeight="1">
      <c r="A22" s="105">
        <v>14</v>
      </c>
      <c r="B22" t="s">
        <v>70</v>
      </c>
      <c r="C22" s="115">
        <v>4400</v>
      </c>
      <c r="D22" s="116">
        <v>290</v>
      </c>
      <c r="E22" s="117">
        <v>4690</v>
      </c>
      <c r="F22" s="21">
        <f t="shared" si="0"/>
        <v>4.184511063526053E-2</v>
      </c>
    </row>
    <row r="23" spans="1:6" ht="14.25" customHeight="1">
      <c r="A23" s="105">
        <v>15</v>
      </c>
      <c r="B23" t="s">
        <v>71</v>
      </c>
      <c r="C23" s="115"/>
      <c r="D23" s="116">
        <v>64</v>
      </c>
      <c r="E23" s="117">
        <v>64</v>
      </c>
      <c r="F23" s="21">
        <f t="shared" si="0"/>
        <v>5.7102069950035693E-4</v>
      </c>
    </row>
    <row r="24" spans="1:6" ht="14.25" customHeight="1">
      <c r="A24" s="105">
        <v>16</v>
      </c>
      <c r="B24" t="s">
        <v>72</v>
      </c>
      <c r="C24" s="115">
        <v>4</v>
      </c>
      <c r="D24" s="116">
        <v>10</v>
      </c>
      <c r="E24" s="117">
        <v>14</v>
      </c>
      <c r="F24" s="21">
        <f t="shared" si="0"/>
        <v>1.2491077801570307E-4</v>
      </c>
    </row>
    <row r="25" spans="1:6" ht="14.25" customHeight="1">
      <c r="A25" s="105">
        <v>17</v>
      </c>
      <c r="B25" t="s">
        <v>73</v>
      </c>
      <c r="C25" s="115">
        <v>505</v>
      </c>
      <c r="D25" s="116">
        <v>113</v>
      </c>
      <c r="E25" s="117">
        <v>618</v>
      </c>
      <c r="F25" s="21">
        <f t="shared" si="0"/>
        <v>5.5139186295503212E-3</v>
      </c>
    </row>
    <row r="26" spans="1:6" ht="14.25" customHeight="1">
      <c r="A26" s="105">
        <v>18</v>
      </c>
      <c r="B26" t="s">
        <v>74</v>
      </c>
      <c r="C26" s="115">
        <v>3</v>
      </c>
      <c r="D26" s="116"/>
      <c r="E26" s="117">
        <v>3</v>
      </c>
      <c r="F26" s="21">
        <f t="shared" si="0"/>
        <v>2.6766595289079228E-5</v>
      </c>
    </row>
    <row r="27" spans="1:6" ht="14.25" customHeight="1">
      <c r="A27" s="105">
        <v>19</v>
      </c>
      <c r="B27" t="s">
        <v>75</v>
      </c>
      <c r="C27" s="115">
        <v>145</v>
      </c>
      <c r="D27" s="116">
        <v>844</v>
      </c>
      <c r="E27" s="117">
        <v>989</v>
      </c>
      <c r="F27" s="21">
        <f t="shared" si="0"/>
        <v>8.8240542469664521E-3</v>
      </c>
    </row>
    <row r="28" spans="1:6" ht="14.25" customHeight="1">
      <c r="A28" s="105">
        <v>20</v>
      </c>
      <c r="B28" t="s">
        <v>76</v>
      </c>
      <c r="C28" s="115">
        <v>261</v>
      </c>
      <c r="D28" s="116">
        <v>93</v>
      </c>
      <c r="E28" s="117">
        <v>354</v>
      </c>
      <c r="F28" s="21">
        <f t="shared" si="0"/>
        <v>3.158458244111349E-3</v>
      </c>
    </row>
    <row r="29" spans="1:6" ht="14.25" customHeight="1">
      <c r="A29" s="105">
        <v>21</v>
      </c>
      <c r="B29" t="s">
        <v>77</v>
      </c>
      <c r="C29" s="115"/>
      <c r="D29" s="116">
        <v>57</v>
      </c>
      <c r="E29" s="117">
        <v>57</v>
      </c>
      <c r="F29" s="21">
        <f t="shared" si="0"/>
        <v>5.085653104925054E-4</v>
      </c>
    </row>
    <row r="30" spans="1:6" ht="14.25" customHeight="1">
      <c r="A30" s="105">
        <v>22</v>
      </c>
      <c r="B30" t="s">
        <v>78</v>
      </c>
      <c r="C30" s="115">
        <v>481</v>
      </c>
      <c r="D30" s="116">
        <v>7</v>
      </c>
      <c r="E30" s="117">
        <v>488</v>
      </c>
      <c r="F30" s="21">
        <f t="shared" si="0"/>
        <v>4.3540328336902209E-3</v>
      </c>
    </row>
    <row r="31" spans="1:6" ht="14.25" customHeight="1">
      <c r="A31" s="105">
        <v>23</v>
      </c>
      <c r="B31" t="s">
        <v>13</v>
      </c>
      <c r="C31" s="115">
        <v>4780</v>
      </c>
      <c r="D31" s="116">
        <v>123</v>
      </c>
      <c r="E31" s="117">
        <v>4903</v>
      </c>
      <c r="F31" s="21">
        <f t="shared" si="0"/>
        <v>4.3745538900785155E-2</v>
      </c>
    </row>
    <row r="32" spans="1:6" ht="14.25" customHeight="1">
      <c r="A32" s="105">
        <v>24</v>
      </c>
      <c r="B32" t="s">
        <v>79</v>
      </c>
      <c r="C32" s="115">
        <v>1728</v>
      </c>
      <c r="D32" s="116">
        <v>28</v>
      </c>
      <c r="E32" s="117">
        <v>1756</v>
      </c>
      <c r="F32" s="21">
        <f t="shared" si="0"/>
        <v>1.5667380442541044E-2</v>
      </c>
    </row>
    <row r="33" spans="1:7" ht="14.25" customHeight="1">
      <c r="A33" s="105">
        <v>25</v>
      </c>
      <c r="B33" t="s">
        <v>80</v>
      </c>
      <c r="C33" s="115">
        <v>228</v>
      </c>
      <c r="D33" s="116">
        <v>94</v>
      </c>
      <c r="E33" s="117">
        <v>322</v>
      </c>
      <c r="F33" s="21">
        <f t="shared" si="0"/>
        <v>2.8729478943611705E-3</v>
      </c>
    </row>
    <row r="34" spans="1:7" ht="14.25" customHeight="1">
      <c r="A34" s="105">
        <v>26</v>
      </c>
      <c r="B34" t="s">
        <v>81</v>
      </c>
      <c r="C34" s="115">
        <v>13</v>
      </c>
      <c r="D34" s="116">
        <v>14</v>
      </c>
      <c r="E34" s="117">
        <v>27</v>
      </c>
      <c r="F34" s="21">
        <f t="shared" si="0"/>
        <v>2.4089935760171306E-4</v>
      </c>
    </row>
    <row r="35" spans="1:7" ht="14.25" customHeight="1">
      <c r="A35" s="105">
        <v>27</v>
      </c>
      <c r="B35" t="s">
        <v>82</v>
      </c>
      <c r="C35" s="115">
        <v>230</v>
      </c>
      <c r="D35" s="116">
        <v>365</v>
      </c>
      <c r="E35" s="117">
        <v>595</v>
      </c>
      <c r="F35" s="21">
        <f t="shared" si="0"/>
        <v>5.30870806566738E-3</v>
      </c>
    </row>
    <row r="36" spans="1:7" ht="14.25" customHeight="1">
      <c r="A36" s="105">
        <v>28</v>
      </c>
      <c r="B36" t="s">
        <v>83</v>
      </c>
      <c r="C36" s="115">
        <v>10073</v>
      </c>
      <c r="D36" s="116">
        <v>256</v>
      </c>
      <c r="E36" s="117">
        <v>10329</v>
      </c>
      <c r="F36" s="21">
        <f t="shared" si="0"/>
        <v>9.2157387580299788E-2</v>
      </c>
    </row>
    <row r="37" spans="1:7" ht="14.25" customHeight="1">
      <c r="A37" s="105">
        <v>29</v>
      </c>
      <c r="B37" t="s">
        <v>84</v>
      </c>
      <c r="C37" s="115">
        <v>1064</v>
      </c>
      <c r="D37" s="116">
        <v>240</v>
      </c>
      <c r="E37" s="117">
        <v>1304</v>
      </c>
      <c r="F37" s="21">
        <f t="shared" si="0"/>
        <v>1.1634546752319772E-2</v>
      </c>
    </row>
    <row r="38" spans="1:7" ht="14.25" customHeight="1">
      <c r="A38" s="105">
        <v>30</v>
      </c>
      <c r="B38" t="s">
        <v>85</v>
      </c>
      <c r="C38" s="115">
        <v>1187</v>
      </c>
      <c r="D38" s="116">
        <v>72</v>
      </c>
      <c r="E38" s="117">
        <v>1259</v>
      </c>
      <c r="F38" s="21">
        <f t="shared" si="0"/>
        <v>1.1233047822983584E-2</v>
      </c>
    </row>
    <row r="39" spans="1:7" ht="14.25" customHeight="1">
      <c r="A39" s="105">
        <v>31</v>
      </c>
      <c r="B39" t="s">
        <v>86</v>
      </c>
      <c r="C39" s="115">
        <v>5432</v>
      </c>
      <c r="D39" s="116">
        <v>792</v>
      </c>
      <c r="E39" s="117">
        <v>6224</v>
      </c>
      <c r="F39" s="21">
        <f t="shared" si="0"/>
        <v>5.5531763026409706E-2</v>
      </c>
    </row>
    <row r="40" spans="1:7" ht="14.25" customHeight="1">
      <c r="A40" s="105">
        <v>32</v>
      </c>
      <c r="B40" t="s">
        <v>87</v>
      </c>
      <c r="C40" s="115">
        <v>2586</v>
      </c>
      <c r="D40" s="116">
        <v>830</v>
      </c>
      <c r="E40" s="117">
        <v>3416</v>
      </c>
      <c r="F40" s="21">
        <f t="shared" si="0"/>
        <v>3.0478229835831549E-2</v>
      </c>
    </row>
    <row r="41" spans="1:7" ht="14.25" customHeight="1">
      <c r="A41" s="105">
        <v>33</v>
      </c>
      <c r="B41" t="s">
        <v>88</v>
      </c>
      <c r="C41" s="115">
        <v>3035</v>
      </c>
      <c r="D41" s="116">
        <v>225</v>
      </c>
      <c r="E41" s="117">
        <v>3260</v>
      </c>
      <c r="F41" s="21">
        <f t="shared" si="0"/>
        <v>2.9086366880799429E-2</v>
      </c>
    </row>
    <row r="42" spans="1:7" ht="14.25" customHeight="1">
      <c r="A42" s="105">
        <v>34</v>
      </c>
      <c r="B42" t="s">
        <v>89</v>
      </c>
      <c r="C42" s="115">
        <v>1932</v>
      </c>
      <c r="D42" s="116">
        <v>225</v>
      </c>
      <c r="E42" s="117">
        <v>2157</v>
      </c>
      <c r="F42" s="21">
        <f t="shared" si="0"/>
        <v>1.9245182012847965E-2</v>
      </c>
    </row>
    <row r="43" spans="1:7" ht="14.25" customHeight="1">
      <c r="A43" s="105">
        <v>35</v>
      </c>
      <c r="B43" t="s">
        <v>90</v>
      </c>
      <c r="C43" s="115"/>
      <c r="D43" s="116">
        <v>13</v>
      </c>
      <c r="E43" s="117">
        <v>13</v>
      </c>
      <c r="F43" s="21">
        <f t="shared" si="0"/>
        <v>1.1598857958600999E-4</v>
      </c>
    </row>
    <row r="44" spans="1:7" ht="15">
      <c r="A44" s="105">
        <v>36</v>
      </c>
      <c r="B44" t="s">
        <v>56</v>
      </c>
      <c r="C44" s="115">
        <v>3597</v>
      </c>
      <c r="D44" s="116">
        <v>120</v>
      </c>
      <c r="E44" s="117">
        <v>3717</v>
      </c>
      <c r="F44" s="21">
        <f t="shared" si="0"/>
        <v>3.3163811563169165E-2</v>
      </c>
    </row>
    <row r="45" spans="1:7" ht="15">
      <c r="A45" s="105">
        <v>37</v>
      </c>
      <c r="B45" t="s">
        <v>91</v>
      </c>
      <c r="C45" s="115">
        <v>8453</v>
      </c>
      <c r="D45" s="116">
        <v>205</v>
      </c>
      <c r="E45" s="117">
        <v>8658</v>
      </c>
      <c r="F45" s="21">
        <f t="shared" si="0"/>
        <v>7.7248394004282656E-2</v>
      </c>
      <c r="G45" s="109"/>
    </row>
    <row r="46" spans="1:7" ht="15">
      <c r="A46" s="105">
        <v>38</v>
      </c>
      <c r="B46" t="s">
        <v>92</v>
      </c>
      <c r="C46" s="115">
        <v>2831</v>
      </c>
      <c r="D46" s="116">
        <v>81</v>
      </c>
      <c r="E46" s="117">
        <v>2912</v>
      </c>
      <c r="F46" s="21">
        <f t="shared" si="0"/>
        <v>2.5981441827266239E-2</v>
      </c>
    </row>
    <row r="47" spans="1:7" ht="15">
      <c r="A47" s="105">
        <v>39</v>
      </c>
      <c r="B47" t="s">
        <v>93</v>
      </c>
      <c r="C47" s="115">
        <v>704</v>
      </c>
      <c r="D47" s="116">
        <v>131</v>
      </c>
      <c r="E47" s="117">
        <v>835</v>
      </c>
      <c r="F47" s="21">
        <f t="shared" si="0"/>
        <v>7.4500356887937189E-3</v>
      </c>
    </row>
    <row r="48" spans="1:7" ht="15">
      <c r="A48" s="105">
        <v>40</v>
      </c>
      <c r="B48" t="s">
        <v>95</v>
      </c>
      <c r="C48" s="115">
        <v>1</v>
      </c>
      <c r="D48" s="116"/>
      <c r="E48" s="117">
        <v>1</v>
      </c>
      <c r="F48" s="21">
        <f t="shared" si="0"/>
        <v>8.9221984296930771E-6</v>
      </c>
    </row>
    <row r="49" spans="1:10" ht="15">
      <c r="A49" s="105">
        <v>41</v>
      </c>
      <c r="B49" t="s">
        <v>94</v>
      </c>
      <c r="C49" s="115">
        <v>1794</v>
      </c>
      <c r="D49" s="116">
        <v>344</v>
      </c>
      <c r="E49" s="117">
        <v>2138</v>
      </c>
      <c r="F49" s="21">
        <f t="shared" si="0"/>
        <v>1.9075660242683798E-2</v>
      </c>
    </row>
    <row r="50" spans="1:10">
      <c r="A50" s="105"/>
      <c r="B50" s="108" t="s">
        <v>60</v>
      </c>
      <c r="C50" s="118">
        <v>91779</v>
      </c>
      <c r="D50" s="119">
        <v>20301</v>
      </c>
      <c r="E50" s="120">
        <v>112080</v>
      </c>
      <c r="F50" s="21">
        <f>SUM(F9:F49)</f>
        <v>1.0000000000000002</v>
      </c>
    </row>
    <row r="51" spans="1:10">
      <c r="A51" s="106"/>
    </row>
    <row r="52" spans="1:10">
      <c r="A52" s="1" t="s">
        <v>23</v>
      </c>
      <c r="B52" s="103"/>
    </row>
    <row r="53" spans="1:10">
      <c r="A53" s="1" t="s">
        <v>22</v>
      </c>
      <c r="J53" s="104"/>
    </row>
    <row r="54" spans="1:10">
      <c r="A54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57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November 30,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3464</v>
      </c>
      <c r="C13" s="43">
        <f>IF(B13=0,0,B13/'Summary Load Customers '!$B$22)</f>
        <v>1.1528566816764346E-2</v>
      </c>
      <c r="D13" s="42">
        <f>REC_programs_detail!C23</f>
        <v>39</v>
      </c>
      <c r="E13" s="43">
        <f>IF(D13=0,0,D13/('Summary Load Customers '!$D$22+'Summary Load Customers '!$F$22))</f>
        <v>1.0253444105584183E-3</v>
      </c>
      <c r="F13" s="42">
        <f>B13+D13</f>
        <v>3503</v>
      </c>
      <c r="G13" s="43">
        <f>IF(F13=0,0,F13/'Summary Load Customers '!$H$22)</f>
        <v>1.0348382751316812E-2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3,503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639</v>
      </c>
      <c r="C20" s="43">
        <f>IF(B20=0,0,B20/'Summary Load Customers '!$B$22)</f>
        <v>2.1266611420070491E-3</v>
      </c>
      <c r="D20" s="42">
        <f>REC_programs_detail!C29</f>
        <v>59</v>
      </c>
      <c r="E20" s="43">
        <f>IF(D20=0,0,D20/('Summary Load Customers '!$D$22+'Summary Load Customers '!$F$22))</f>
        <v>1.5511620569986328E-3</v>
      </c>
      <c r="F20" s="42">
        <f>B20+D20</f>
        <v>698</v>
      </c>
      <c r="G20" s="43">
        <f>IF(F20=0,0,F20/'Summary Load Customers '!$H$22)</f>
        <v>2.0619957637508235E-3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0,698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4103</v>
      </c>
      <c r="C27" s="43">
        <f>IF(B27=0,0,B27/'Summary Load Customers '!$B$22)</f>
        <v>1.3655227958771396E-2</v>
      </c>
      <c r="D27" s="42">
        <f>D13+D20</f>
        <v>98</v>
      </c>
      <c r="E27" s="43">
        <f>IF(D27=0,0,D27/('Summary Load Customers '!$D$22+'Summary Load Customers '!$F$22))</f>
        <v>2.5765064675570513E-3</v>
      </c>
      <c r="F27" s="42">
        <f>B27+D27</f>
        <v>4201</v>
      </c>
      <c r="G27" s="43">
        <f>IF(F27=0,0,F27/'Summary Load Customers '!$H$22)</f>
        <v>1.2410378515067636E-2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4,201 of UI's customers, or 1.2%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A39" sqref="A39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57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35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2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November 30, 2018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131</v>
      </c>
      <c r="C9" s="84">
        <v>2</v>
      </c>
      <c r="D9" s="85">
        <f>SUM(B9:C9)</f>
        <v>133</v>
      </c>
      <c r="E9" s="87"/>
      <c r="F9" s="87"/>
      <c r="G9" s="86"/>
      <c r="H9" s="75"/>
    </row>
    <row r="10" spans="1:9">
      <c r="A10" s="82" t="s">
        <v>16</v>
      </c>
      <c r="B10" s="84">
        <v>2841</v>
      </c>
      <c r="C10" s="84">
        <v>36</v>
      </c>
      <c r="D10" s="85">
        <f>SUM(B10:C10)</f>
        <v>2877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2972</v>
      </c>
      <c r="C11" s="91">
        <f>IF(SUM(C8:C10)=0,0,SUM(C8:C10))</f>
        <v>38</v>
      </c>
      <c r="D11" s="91">
        <f>IF(SUM(D8:D10)=0,0,SUM(D8:D10))</f>
        <v>3010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>
      <c r="A16" s="82" t="s">
        <v>16</v>
      </c>
      <c r="B16" s="84">
        <v>489</v>
      </c>
      <c r="C16" s="84">
        <v>1</v>
      </c>
      <c r="D16" s="85">
        <f>SUM(B16:C16)</f>
        <v>490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492</v>
      </c>
      <c r="C17" s="91">
        <f>IF(SUM(C14:C16)=0,0,SUM(C14:C16))</f>
        <v>1</v>
      </c>
      <c r="D17" s="91">
        <f>IF(SUM(D14:D16)=0,0,SUM(D14:D16))</f>
        <v>493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134</v>
      </c>
      <c r="C21" s="96">
        <f>IF(C9+C15=0,0,C9+C15)</f>
        <v>2</v>
      </c>
      <c r="D21" s="85">
        <f t="shared" si="0"/>
        <v>136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3330</v>
      </c>
      <c r="C22" s="96">
        <f>IF(C10+C16=0,0,C10+C16)</f>
        <v>37</v>
      </c>
      <c r="D22" s="85">
        <f>IF(D10+D16=0,0,D10+D16)</f>
        <v>3367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3464</v>
      </c>
      <c r="C23" s="91">
        <f>IF(SUM(C20:C22)=0,0,SUM(C20:C22))</f>
        <v>39</v>
      </c>
      <c r="D23" s="91">
        <f>SUM(D20:D22)</f>
        <v>3503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187</v>
      </c>
      <c r="C27" s="84">
        <v>11</v>
      </c>
      <c r="D27" s="85">
        <f>SUM(B27:C27)</f>
        <v>198</v>
      </c>
    </row>
    <row r="28" spans="1:8">
      <c r="A28" s="82" t="s">
        <v>16</v>
      </c>
      <c r="B28" s="84">
        <v>452</v>
      </c>
      <c r="C28" s="84">
        <v>48</v>
      </c>
      <c r="D28" s="85">
        <f>SUM(B28:C28)</f>
        <v>500</v>
      </c>
    </row>
    <row r="29" spans="1:8">
      <c r="A29" s="90" t="str">
        <f>A23</f>
        <v>Total</v>
      </c>
      <c r="B29" s="110">
        <f>IF(B27+B28=0,0,B27+B28)</f>
        <v>639</v>
      </c>
      <c r="C29" s="91">
        <f>IF(SUM(C26:C28)=0,0,SUM(C26:C28))</f>
        <v>59</v>
      </c>
      <c r="D29" s="91">
        <f>IF(SUM(D26:D28)=0,0,SUM(D26:D28))</f>
        <v>698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321</v>
      </c>
      <c r="C33" s="96">
        <f t="shared" si="1"/>
        <v>13</v>
      </c>
      <c r="D33" s="85">
        <f t="shared" si="1"/>
        <v>334</v>
      </c>
      <c r="E33" s="75"/>
      <c r="F33" s="75"/>
      <c r="G33" s="75"/>
    </row>
    <row r="34" spans="1:7">
      <c r="A34" s="82" t="s">
        <v>16</v>
      </c>
      <c r="B34" s="96">
        <f>B22+B28</f>
        <v>3782</v>
      </c>
      <c r="C34" s="96">
        <f t="shared" si="1"/>
        <v>85</v>
      </c>
      <c r="D34" s="85">
        <f t="shared" si="1"/>
        <v>3867</v>
      </c>
    </row>
    <row r="35" spans="1:7">
      <c r="A35" s="90" t="str">
        <f>A29</f>
        <v>Total</v>
      </c>
      <c r="B35" s="91">
        <f>IF(B33+B34=0,0,B33+B34)</f>
        <v>4103</v>
      </c>
      <c r="C35" s="91">
        <f>IF(SUM(C32:C34)=0,0,SUM(C32:C34))</f>
        <v>98</v>
      </c>
      <c r="D35" s="91">
        <f>SUM(D32:D34)</f>
        <v>4201</v>
      </c>
    </row>
    <row r="37" spans="1:7">
      <c r="A37" s="97" t="str">
        <f>"In summary, "&amp;TEXT($D$23,"0,000")&amp; " of UI's customers are participating in the CTCleanEnergyOptions Program"</f>
        <v>In summary, 3,503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698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4,201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2018-12-13T15:00:36Z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38723799</vt:i4>
  </property>
  <property fmtid="{D5CDD505-2E9C-101B-9397-08002B2CF9AE}" pid="4" name="_NewReviewCycle">
    <vt:lpwstr/>
  </property>
  <property fmtid="{D5CDD505-2E9C-101B-9397-08002B2CF9AE}" pid="5" name="_EmailSubject">
    <vt:lpwstr>Website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